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1250" windowHeight="6165" activeTab="2"/>
  </bookViews>
  <sheets>
    <sheet name="Lies mich" sheetId="1" r:id="rId1"/>
    <sheet name="Entwicklung" sheetId="2" r:id="rId2"/>
    <sheet name="Leistungskurve" sheetId="3" r:id="rId3"/>
    <sheet name="Verwendete Gleichungen" sheetId="4" r:id="rId4"/>
  </sheets>
  <definedNames/>
  <calcPr fullCalcOnLoad="1"/>
</workbook>
</file>

<file path=xl/sharedStrings.xml><?xml version="1.0" encoding="utf-8"?>
<sst xmlns="http://schemas.openxmlformats.org/spreadsheetml/2006/main" count="176" uniqueCount="116">
  <si>
    <t>Kettenblatt -Ritzel Kombination</t>
  </si>
  <si>
    <t>Entwicklung in [m]</t>
  </si>
  <si>
    <t>Ritzel eintragen</t>
  </si>
  <si>
    <t>eintragen</t>
  </si>
  <si>
    <t>Kettenbl.</t>
  </si>
  <si>
    <t>Anzahl Zähne</t>
  </si>
  <si>
    <t>Berechnung der Entwicklung für Fahrrad mit Kettenschaltung</t>
  </si>
  <si>
    <t>39-13</t>
  </si>
  <si>
    <t>39-14</t>
  </si>
  <si>
    <t>39-15</t>
  </si>
  <si>
    <t>39-16</t>
  </si>
  <si>
    <t>39-17</t>
  </si>
  <si>
    <t>39-19</t>
  </si>
  <si>
    <t>39-21</t>
  </si>
  <si>
    <t>39-23</t>
  </si>
  <si>
    <t>Berechnung für:</t>
  </si>
  <si>
    <t>Stevens, Strada 800/2006</t>
  </si>
  <si>
    <t>Antriebsleistung beim Radfahren</t>
  </si>
  <si>
    <t>Radfahrertyp</t>
  </si>
  <si>
    <t>Gewicht</t>
  </si>
  <si>
    <t>Windstärke [Bft]</t>
  </si>
  <si>
    <t>A [m²]</t>
  </si>
  <si>
    <t>[kg]</t>
  </si>
  <si>
    <t>cw [ - ]</t>
  </si>
  <si>
    <t>Gang</t>
  </si>
  <si>
    <t>Erdbeschleunigung</t>
  </si>
  <si>
    <t>[m/s²]</t>
  </si>
  <si>
    <t>Luftwiderstandsbeiwert</t>
  </si>
  <si>
    <t>Windstärke Bft</t>
  </si>
  <si>
    <t>v [km/h]</t>
  </si>
  <si>
    <t>Luftwiderstandsbeiwert  cw</t>
  </si>
  <si>
    <t>[ - ]</t>
  </si>
  <si>
    <t>Normalradfahrer, aufrecht (Hollandrad)</t>
  </si>
  <si>
    <t>Querschnittsfläche A</t>
  </si>
  <si>
    <t>[m²]</t>
  </si>
  <si>
    <t>Rennradler</t>
  </si>
  <si>
    <t>[kg/m³]</t>
  </si>
  <si>
    <t>Zeitfahrerposition</t>
  </si>
  <si>
    <t>Ausgabe</t>
  </si>
  <si>
    <t>Wind</t>
  </si>
  <si>
    <t>[km/h]</t>
  </si>
  <si>
    <t>Querschnittsfläche</t>
  </si>
  <si>
    <t>Erdbeschleunigung g</t>
  </si>
  <si>
    <t>Masse m</t>
  </si>
  <si>
    <t>Steigung/Gefälle</t>
  </si>
  <si>
    <t>Frequenz</t>
  </si>
  <si>
    <t>[1/min ]</t>
  </si>
  <si>
    <t>Leistung</t>
  </si>
  <si>
    <t>[W]</t>
  </si>
  <si>
    <t>Rollwiderstandsbeiwert</t>
  </si>
  <si>
    <t>m [- ]</t>
  </si>
  <si>
    <t>Ganganzeige</t>
  </si>
  <si>
    <t>Entwicklung</t>
  </si>
  <si>
    <t>Trittfreq.</t>
  </si>
  <si>
    <t>Pflaster, Beton, Asphalt</t>
  </si>
  <si>
    <t>Geschwind.</t>
  </si>
  <si>
    <t>Schotter, gewalzt</t>
  </si>
  <si>
    <t>Steigung</t>
  </si>
  <si>
    <t>Erdweg, fest</t>
  </si>
  <si>
    <t>Sand, lose</t>
  </si>
  <si>
    <t>[1/min]</t>
  </si>
  <si>
    <r>
      <t>v</t>
    </r>
    <r>
      <rPr>
        <b/>
        <vertAlign val="subscript"/>
        <sz val="10"/>
        <rFont val="Arial"/>
        <family val="2"/>
      </rPr>
      <t>wind</t>
    </r>
    <r>
      <rPr>
        <b/>
        <sz val="10"/>
        <rFont val="Arial"/>
        <family val="2"/>
      </rPr>
      <t xml:space="preserve"> [km/h]</t>
    </r>
  </si>
  <si>
    <r>
      <t>Dichte</t>
    </r>
    <r>
      <rPr>
        <sz val="10"/>
        <rFont val="Symbol"/>
        <family val="1"/>
      </rPr>
      <t xml:space="preserve"> r</t>
    </r>
  </si>
  <si>
    <r>
      <t xml:space="preserve">Rollwiderstandsbeiwert </t>
    </r>
    <r>
      <rPr>
        <sz val="10"/>
        <rFont val="Symbol"/>
        <family val="1"/>
      </rPr>
      <t>m</t>
    </r>
  </si>
  <si>
    <t>Radius des Rades [mm]:</t>
  </si>
  <si>
    <t>(Zurückgelegter Weg in [m] pro Kurbelumdrehung)</t>
  </si>
  <si>
    <t>Nr.</t>
  </si>
  <si>
    <t>Geschw.</t>
  </si>
  <si>
    <t>[ ° ]</t>
  </si>
  <si>
    <t>[m]</t>
  </si>
  <si>
    <t>Leistungs-</t>
  </si>
  <si>
    <t>kurve</t>
  </si>
  <si>
    <t>K/R Komb.</t>
  </si>
  <si>
    <t>39-25</t>
  </si>
  <si>
    <t>m [kg]</t>
  </si>
  <si>
    <t>30-12</t>
  </si>
  <si>
    <t>30-13</t>
  </si>
  <si>
    <t>30-14</t>
  </si>
  <si>
    <t>30-15</t>
  </si>
  <si>
    <t>30-16</t>
  </si>
  <si>
    <t>30-17</t>
  </si>
  <si>
    <t>30-19</t>
  </si>
  <si>
    <t>30-21</t>
  </si>
  <si>
    <t>30-23</t>
  </si>
  <si>
    <t>30-25</t>
  </si>
  <si>
    <t>39-12</t>
  </si>
  <si>
    <t>Leistungen</t>
  </si>
  <si>
    <t>Luftwiderst.</t>
  </si>
  <si>
    <t>Reibung</t>
  </si>
  <si>
    <t>Höhe</t>
  </si>
  <si>
    <t>Gesamt</t>
  </si>
  <si>
    <t>Untergrund/Strecke</t>
  </si>
  <si>
    <t>Strecke [km]</t>
  </si>
  <si>
    <t>Zeitbedarf</t>
  </si>
  <si>
    <t>[min]</t>
  </si>
  <si>
    <r>
      <t>m</t>
    </r>
    <r>
      <rPr>
        <vertAlign val="subscript"/>
        <sz val="10"/>
        <rFont val="Symbol"/>
        <family val="1"/>
      </rPr>
      <t xml:space="preserve"> </t>
    </r>
    <r>
      <rPr>
        <vertAlign val="subscript"/>
        <sz val="10"/>
        <rFont val="Arial"/>
        <family val="2"/>
      </rPr>
      <t>Reib</t>
    </r>
    <r>
      <rPr>
        <sz val="10"/>
        <rFont val="Symbol"/>
        <family val="1"/>
      </rPr>
      <t xml:space="preserve"> </t>
    </r>
    <r>
      <rPr>
        <b/>
        <sz val="10"/>
        <rFont val="Symbol"/>
        <family val="1"/>
      </rPr>
      <t>[ - ]</t>
    </r>
  </si>
  <si>
    <t>50-12</t>
  </si>
  <si>
    <t>50-13</t>
  </si>
  <si>
    <t>50-14</t>
  </si>
  <si>
    <t>50-15</t>
  </si>
  <si>
    <t>50-16</t>
  </si>
  <si>
    <t>50-17</t>
  </si>
  <si>
    <t>50-19</t>
  </si>
  <si>
    <t>50-21</t>
  </si>
  <si>
    <t>50-23</t>
  </si>
  <si>
    <t>50-25</t>
  </si>
  <si>
    <t>In 'Entwicklung und Leistung' kann das Fahrrad simuliert werden.</t>
  </si>
  <si>
    <t xml:space="preserve">Erst unter 'Entwicklung' die jeweilige Anzahl Zähne für Ritzel und Kettenblatt </t>
  </si>
  <si>
    <t>in die dafür vorgeshenen grauen Felder eintragen und die</t>
  </si>
  <si>
    <t>Schaltkombinationen mit Entwicklung werden errechnet, tabellarisch und grafisch dargestellt</t>
  </si>
  <si>
    <t>und in das Rechenbaltt 'Leistungskurve' übertragen.</t>
  </si>
  <si>
    <t>Schaltfläche 'Entwicklung berechnen' betätigen. Die möglichen</t>
  </si>
  <si>
    <t xml:space="preserve">Unter 'Leistungskurve' können die Radfahr-Parameter mit </t>
  </si>
  <si>
    <t>Rote Dreiecke auf der Leistungskurve symbolisieren die zur Verfügung stehenden</t>
  </si>
  <si>
    <t>Schaltkombinationen, der blaue Punkt zeigt den derzeit gewählten Gang an.</t>
  </si>
  <si>
    <t>Auswahlfeldern gesetzt werden. Die Leistungskurve wird dabei gleichzeitig angepasst.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</si>
</sst>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19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9.75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vertAlign val="subscript"/>
      <sz val="10"/>
      <name val="Symbol"/>
      <family val="1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16.75"/>
      <name val="Arial"/>
      <family val="0"/>
    </font>
    <font>
      <sz val="12"/>
      <name val="Arial"/>
      <family val="0"/>
    </font>
    <font>
      <sz val="8"/>
      <name val="Arial"/>
      <family val="2"/>
    </font>
    <font>
      <sz val="8"/>
      <name val="Tahoma"/>
      <family val="2"/>
    </font>
    <font>
      <i/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2" borderId="0" xfId="0" applyNumberFormat="1" applyFont="1" applyFill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0" fontId="1" fillId="4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6" borderId="6" xfId="0" applyFont="1" applyFill="1" applyBorder="1" applyAlignment="1">
      <alignment horizontal="left" vertical="center"/>
    </xf>
    <xf numFmtId="0" fontId="0" fillId="6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 horizontal="center" wrapText="1"/>
    </xf>
    <xf numFmtId="0" fontId="0" fillId="6" borderId="15" xfId="0" applyFill="1" applyBorder="1" applyAlignment="1">
      <alignment/>
    </xf>
    <xf numFmtId="0" fontId="0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7" borderId="6" xfId="0" applyFill="1" applyBorder="1" applyAlignment="1">
      <alignment/>
    </xf>
    <xf numFmtId="0" fontId="11" fillId="7" borderId="7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left" vertical="center"/>
    </xf>
    <xf numFmtId="0" fontId="0" fillId="8" borderId="17" xfId="0" applyFill="1" applyBorder="1" applyAlignment="1">
      <alignment/>
    </xf>
    <xf numFmtId="2" fontId="0" fillId="8" borderId="7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8" borderId="10" xfId="0" applyFill="1" applyBorder="1" applyAlignment="1">
      <alignment/>
    </xf>
    <xf numFmtId="0" fontId="0" fillId="8" borderId="2" xfId="0" applyFill="1" applyBorder="1" applyAlignment="1">
      <alignment horizontal="center" wrapText="1"/>
    </xf>
    <xf numFmtId="2" fontId="0" fillId="8" borderId="9" xfId="0" applyNumberFormat="1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8" xfId="0" applyFill="1" applyBorder="1" applyAlignment="1">
      <alignment horizontal="center" wrapText="1"/>
    </xf>
    <xf numFmtId="169" fontId="0" fillId="8" borderId="14" xfId="0" applyNumberForma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3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169" fontId="0" fillId="2" borderId="21" xfId="0" applyNumberFormat="1" applyFill="1" applyBorder="1" applyAlignment="1">
      <alignment/>
    </xf>
    <xf numFmtId="0" fontId="0" fillId="2" borderId="24" xfId="0" applyFill="1" applyBorder="1" applyAlignment="1">
      <alignment/>
    </xf>
    <xf numFmtId="2" fontId="0" fillId="2" borderId="26" xfId="0" applyNumberFormat="1" applyFill="1" applyBorder="1" applyAlignment="1">
      <alignment/>
    </xf>
    <xf numFmtId="0" fontId="0" fillId="2" borderId="26" xfId="0" applyFill="1" applyBorder="1" applyAlignment="1">
      <alignment/>
    </xf>
    <xf numFmtId="169" fontId="0" fillId="2" borderId="22" xfId="0" applyNumberFormat="1" applyFill="1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" fontId="2" fillId="9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9" fontId="2" fillId="8" borderId="27" xfId="0" applyNumberFormat="1" applyFont="1" applyFill="1" applyBorder="1" applyAlignment="1">
      <alignment horizontal="center"/>
    </xf>
    <xf numFmtId="2" fontId="2" fillId="8" borderId="27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9" xfId="0" applyFont="1" applyFill="1" applyBorder="1" applyAlignment="1">
      <alignment horizontal="centerContinuous"/>
    </xf>
    <xf numFmtId="0" fontId="0" fillId="0" borderId="23" xfId="0" applyBorder="1" applyAlignment="1">
      <alignment horizontal="centerContinuous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"/>
          <c:w val="0.94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Entwicklung!$A$11:$A$40</c:f>
              <c:strCache/>
            </c:strRef>
          </c:cat>
          <c:val>
            <c:numRef>
              <c:f>Entwicklung!$B$11:$B$40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7385770"/>
        <c:axId val="22254203"/>
      </c:barChart>
      <c:catAx>
        <c:axId val="17385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Kettenblatt - Ritzel Kombination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Entwicklung in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85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Leistungskurve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73"/>
          <c:w val="0.88675"/>
          <c:h val="0.73325"/>
        </c:manualLayout>
      </c:layout>
      <c:scatterChart>
        <c:scatterStyle val="smooth"/>
        <c:varyColors val="0"/>
        <c:ser>
          <c:idx val="0"/>
          <c:order val="0"/>
          <c:tx>
            <c:v>gewählte Leistung [W]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Leistungskurve!$G$37:$G$101</c:f>
              <c:numCache/>
            </c:numRef>
          </c:xVal>
          <c:yVal>
            <c:numRef>
              <c:f>Leistungskurve!$H$37:$H$101</c:f>
              <c:numCache/>
            </c:numRef>
          </c:yVal>
          <c:smooth val="1"/>
        </c:ser>
        <c:ser>
          <c:idx val="2"/>
          <c:order val="1"/>
          <c:tx>
            <c:v>Zur Verfügung stehende Gänge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Leistungskurve!$C$37:$C$66</c:f>
              <c:numCache/>
            </c:numRef>
          </c:xVal>
          <c:yVal>
            <c:numRef>
              <c:f>Leistungskurve!$E$37:$E$67</c:f>
              <c:numCache/>
            </c:numRef>
          </c:yVal>
          <c:smooth val="1"/>
        </c:ser>
        <c:ser>
          <c:idx val="1"/>
          <c:order val="2"/>
          <c:tx>
            <c:v>gewählter Gang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Leistungskurve!$L$21</c:f>
              <c:numCache/>
            </c:numRef>
          </c:xVal>
          <c:yVal>
            <c:numRef>
              <c:f>Leistungskurve!$L$22</c:f>
              <c:numCache/>
            </c:numRef>
          </c:yVal>
          <c:smooth val="1"/>
        </c:ser>
        <c:axId val="66070100"/>
        <c:axId val="57759989"/>
      </c:scatterChart>
      <c:valAx>
        <c:axId val="66070100"/>
        <c:scaling>
          <c:orientation val="minMax"/>
          <c:max val="6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59989"/>
        <c:crosses val="autoZero"/>
        <c:crossBetween val="midCat"/>
        <c:dispUnits/>
        <c:majorUnit val="5"/>
        <c:minorUnit val="1"/>
      </c:valAx>
      <c:valAx>
        <c:axId val="57759989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Steigung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701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24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</xdr:row>
      <xdr:rowOff>85725</xdr:rowOff>
    </xdr:from>
    <xdr:to>
      <xdr:col>3</xdr:col>
      <xdr:colOff>733425</xdr:colOff>
      <xdr:row>4</xdr:row>
      <xdr:rowOff>85725</xdr:rowOff>
    </xdr:to>
    <xdr:sp>
      <xdr:nvSpPr>
        <xdr:cNvPr id="1" name="Line 9"/>
        <xdr:cNvSpPr>
          <a:spLocks/>
        </xdr:cNvSpPr>
      </xdr:nvSpPr>
      <xdr:spPr>
        <a:xfrm>
          <a:off x="2505075" y="8286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0</xdr:col>
      <xdr:colOff>685800</xdr:colOff>
      <xdr:row>8</xdr:row>
      <xdr:rowOff>95250</xdr:rowOff>
    </xdr:to>
    <xdr:sp>
      <xdr:nvSpPr>
        <xdr:cNvPr id="2" name="Line 10"/>
        <xdr:cNvSpPr>
          <a:spLocks/>
        </xdr:cNvSpPr>
      </xdr:nvSpPr>
      <xdr:spPr>
        <a:xfrm>
          <a:off x="685800" y="10763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9</xdr:row>
      <xdr:rowOff>9525</xdr:rowOff>
    </xdr:from>
    <xdr:to>
      <xdr:col>18</xdr:col>
      <xdr:colOff>638175</xdr:colOff>
      <xdr:row>53</xdr:row>
      <xdr:rowOff>9525</xdr:rowOff>
    </xdr:to>
    <xdr:graphicFrame>
      <xdr:nvGraphicFramePr>
        <xdr:cNvPr id="3" name="Chart 12"/>
        <xdr:cNvGraphicFramePr/>
      </xdr:nvGraphicFramePr>
      <xdr:xfrm>
        <a:off x="5210175" y="1562100"/>
        <a:ext cx="91440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0</xdr:row>
      <xdr:rowOff>133350</xdr:rowOff>
    </xdr:from>
    <xdr:to>
      <xdr:col>10</xdr:col>
      <xdr:colOff>361950</xdr:colOff>
      <xdr:row>2</xdr:row>
      <xdr:rowOff>85725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133350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523875</xdr:colOff>
      <xdr:row>0</xdr:row>
      <xdr:rowOff>38100</xdr:rowOff>
    </xdr:from>
    <xdr:to>
      <xdr:col>11</xdr:col>
      <xdr:colOff>752475</xdr:colOff>
      <xdr:row>4</xdr:row>
      <xdr:rowOff>9525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8143875" y="38100"/>
          <a:ext cx="9906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In die grauen Felder die Daten eintragen!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9525</xdr:rowOff>
    </xdr:from>
    <xdr:to>
      <xdr:col>12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562100" y="1533525"/>
        <a:ext cx="70294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9525</xdr:rowOff>
    </xdr:from>
    <xdr:to>
      <xdr:col>2</xdr:col>
      <xdr:colOff>0</xdr:colOff>
      <xdr:row>15</xdr:row>
      <xdr:rowOff>152400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0" y="1533525"/>
          <a:ext cx="15621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Radfahrbedingungen über Steuerelemente aus- wählen.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Niedrigerer Gang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erlaubt bei gleicher Leistung eine </a:t>
          </a:r>
          <a:r>
            <a:rPr lang="en-US" cap="none" sz="1000" b="0" i="1" u="sng" baseline="0">
              <a:latin typeface="Arial"/>
              <a:ea typeface="Arial"/>
              <a:cs typeface="Arial"/>
            </a:rPr>
            <a:t>größere Steigung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zu fahren.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8</xdr:col>
      <xdr:colOff>571500</xdr:colOff>
      <xdr:row>45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5905500" cy="696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workbookViewId="0" topLeftCell="A1">
      <selection activeCell="I19" sqref="I19"/>
    </sheetView>
  </sheetViews>
  <sheetFormatPr defaultColWidth="11.421875" defaultRowHeight="12.75"/>
  <sheetData>
    <row r="2" ht="12.75">
      <c r="A2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111</v>
      </c>
    </row>
    <row r="7" ht="12.75">
      <c r="A7" t="s">
        <v>109</v>
      </c>
    </row>
    <row r="8" ht="12.75">
      <c r="A8" t="s">
        <v>110</v>
      </c>
    </row>
    <row r="10" ht="12.75">
      <c r="A10" t="s">
        <v>112</v>
      </c>
    </row>
    <row r="11" ht="12.75">
      <c r="A11" t="s">
        <v>115</v>
      </c>
    </row>
    <row r="12" ht="12.75">
      <c r="A12" t="s">
        <v>113</v>
      </c>
    </row>
    <row r="13" ht="12.75">
      <c r="A13" t="s">
        <v>114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L40"/>
  <sheetViews>
    <sheetView showGridLines="0" workbookViewId="0" topLeftCell="A1">
      <selection activeCell="A11" sqref="A11:B40"/>
    </sheetView>
  </sheetViews>
  <sheetFormatPr defaultColWidth="11.421875" defaultRowHeight="12.75"/>
  <sheetData>
    <row r="1" spans="1:9" ht="20.25">
      <c r="A1" s="3" t="s">
        <v>6</v>
      </c>
      <c r="B1" s="4"/>
      <c r="C1" s="4"/>
      <c r="D1" s="4"/>
      <c r="E1" s="4"/>
      <c r="F1" s="4"/>
      <c r="G1" s="4"/>
      <c r="H1" s="4"/>
      <c r="I1" s="4"/>
    </row>
    <row r="2" spans="1:9" ht="12.75">
      <c r="A2" s="73" t="s">
        <v>65</v>
      </c>
      <c r="B2" s="4"/>
      <c r="C2" s="4"/>
      <c r="D2" s="4"/>
      <c r="E2" s="4"/>
      <c r="F2" s="4"/>
      <c r="G2" s="4"/>
      <c r="H2" s="4"/>
      <c r="I2" s="4"/>
    </row>
    <row r="3" spans="1:6" ht="12.75">
      <c r="A3" s="10"/>
      <c r="B3" s="11" t="s">
        <v>15</v>
      </c>
      <c r="C3" s="15" t="s">
        <v>16</v>
      </c>
      <c r="D3" s="16"/>
      <c r="E3" s="16"/>
      <c r="F3" s="16"/>
    </row>
    <row r="4" spans="1:12" ht="12.75">
      <c r="A4" s="12"/>
      <c r="B4" s="14" t="s">
        <v>64</v>
      </c>
      <c r="C4" s="18">
        <v>342</v>
      </c>
      <c r="D4" s="17"/>
      <c r="E4" s="17"/>
      <c r="F4" s="17"/>
      <c r="G4" s="13"/>
      <c r="H4" s="13"/>
      <c r="I4" s="13"/>
      <c r="J4" s="13"/>
      <c r="K4" s="13"/>
      <c r="L4" s="13"/>
    </row>
    <row r="5" spans="1:12" ht="12.75">
      <c r="A5" s="5"/>
      <c r="B5" s="6"/>
      <c r="C5" s="9" t="s">
        <v>2</v>
      </c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6"/>
      <c r="B6" s="8" t="s">
        <v>5</v>
      </c>
      <c r="C6" s="15">
        <v>12</v>
      </c>
      <c r="D6" s="15">
        <v>13</v>
      </c>
      <c r="E6" s="15">
        <v>14</v>
      </c>
      <c r="F6" s="15">
        <v>15</v>
      </c>
      <c r="G6" s="15">
        <v>16</v>
      </c>
      <c r="H6" s="15">
        <v>17</v>
      </c>
      <c r="I6" s="15">
        <v>19</v>
      </c>
      <c r="J6" s="15">
        <v>21</v>
      </c>
      <c r="K6" s="15">
        <v>23</v>
      </c>
      <c r="L6" s="15">
        <v>25</v>
      </c>
    </row>
    <row r="7" spans="1:12" ht="12.75">
      <c r="A7" s="7" t="s">
        <v>4</v>
      </c>
      <c r="B7" s="15">
        <v>30</v>
      </c>
      <c r="C7" s="2">
        <v>5.369999885559082</v>
      </c>
      <c r="D7" s="2">
        <v>4.960000038146973</v>
      </c>
      <c r="E7" s="2">
        <v>4.599999904632568</v>
      </c>
      <c r="F7" s="2">
        <v>4.300000190734863</v>
      </c>
      <c r="G7" s="2">
        <v>4.03000020980835</v>
      </c>
      <c r="H7" s="2">
        <v>3.7899999618530273</v>
      </c>
      <c r="I7" s="2">
        <v>3.390000104904175</v>
      </c>
      <c r="J7" s="2">
        <v>3.069999933242798</v>
      </c>
      <c r="K7" s="2">
        <v>2.799999952316284</v>
      </c>
      <c r="L7" s="2">
        <v>2.5799999237060547</v>
      </c>
    </row>
    <row r="8" spans="1:12" ht="12.75">
      <c r="A8" s="7" t="s">
        <v>3</v>
      </c>
      <c r="B8" s="15">
        <v>39</v>
      </c>
      <c r="C8" s="2">
        <v>6.980000019073486</v>
      </c>
      <c r="D8" s="2">
        <v>6.449999809265137</v>
      </c>
      <c r="E8" s="2">
        <v>5.989999771118164</v>
      </c>
      <c r="F8" s="2">
        <v>5.590000152587891</v>
      </c>
      <c r="G8" s="2">
        <v>5.239999771118164</v>
      </c>
      <c r="H8" s="2">
        <v>4.929999828338623</v>
      </c>
      <c r="I8" s="2">
        <v>4.409999847412109</v>
      </c>
      <c r="J8" s="2">
        <v>3.990000009536743</v>
      </c>
      <c r="K8" s="2">
        <v>3.640000104904175</v>
      </c>
      <c r="L8" s="2">
        <v>3.3499999046325684</v>
      </c>
    </row>
    <row r="9" spans="1:12" ht="12.75">
      <c r="A9" s="6"/>
      <c r="B9" s="15">
        <v>50</v>
      </c>
      <c r="C9" s="2">
        <v>8.949999809265137</v>
      </c>
      <c r="D9" s="2">
        <v>8.260000228881836</v>
      </c>
      <c r="E9" s="2">
        <v>7.670000076293945</v>
      </c>
      <c r="F9" s="2">
        <v>7.159999847412109</v>
      </c>
      <c r="G9" s="2">
        <v>6.710000038146973</v>
      </c>
      <c r="H9" s="2">
        <v>6.320000171661377</v>
      </c>
      <c r="I9" s="2">
        <v>5.650000095367432</v>
      </c>
      <c r="J9" s="2">
        <v>5.119999885559082</v>
      </c>
      <c r="K9" s="2">
        <v>4.670000076293945</v>
      </c>
      <c r="L9" s="2">
        <v>4.300000190734863</v>
      </c>
    </row>
    <row r="10" spans="1:2" ht="12.75">
      <c r="A10" t="s">
        <v>0</v>
      </c>
      <c r="B10" t="s">
        <v>1</v>
      </c>
    </row>
    <row r="11" spans="1:2" ht="12.75">
      <c r="A11" t="s">
        <v>84</v>
      </c>
      <c r="B11" s="1">
        <v>2.5799999237060547</v>
      </c>
    </row>
    <row r="12" spans="1:2" ht="12.75">
      <c r="A12" t="s">
        <v>83</v>
      </c>
      <c r="B12" s="1">
        <v>2.799999952316284</v>
      </c>
    </row>
    <row r="13" spans="1:2" ht="12.75">
      <c r="A13" t="s">
        <v>82</v>
      </c>
      <c r="B13" s="1">
        <v>3.069999933242798</v>
      </c>
    </row>
    <row r="14" spans="1:2" ht="12.75">
      <c r="A14" t="s">
        <v>73</v>
      </c>
      <c r="B14" s="1">
        <v>3.3499999046325684</v>
      </c>
    </row>
    <row r="15" spans="1:2" ht="12.75">
      <c r="A15" t="s">
        <v>81</v>
      </c>
      <c r="B15" s="1">
        <v>3.390000104904175</v>
      </c>
    </row>
    <row r="16" spans="1:2" ht="12.75">
      <c r="A16" t="s">
        <v>14</v>
      </c>
      <c r="B16" s="1">
        <v>3.640000104904175</v>
      </c>
    </row>
    <row r="17" spans="1:2" ht="12.75">
      <c r="A17" t="s">
        <v>80</v>
      </c>
      <c r="B17" s="1">
        <v>3.7899999618530273</v>
      </c>
    </row>
    <row r="18" spans="1:2" ht="12.75">
      <c r="A18" t="s">
        <v>13</v>
      </c>
      <c r="B18" s="1">
        <v>3.990000009536743</v>
      </c>
    </row>
    <row r="19" spans="1:2" ht="12.75">
      <c r="A19" t="s">
        <v>79</v>
      </c>
      <c r="B19" s="1">
        <v>4.03000020980835</v>
      </c>
    </row>
    <row r="20" spans="1:2" ht="12.75">
      <c r="A20" t="s">
        <v>78</v>
      </c>
      <c r="B20" s="1">
        <v>4.300000190734863</v>
      </c>
    </row>
    <row r="21" spans="1:2" ht="12.75">
      <c r="A21" t="s">
        <v>105</v>
      </c>
      <c r="B21" s="1">
        <v>4.300000190734863</v>
      </c>
    </row>
    <row r="22" spans="1:2" ht="12.75">
      <c r="A22" t="s">
        <v>12</v>
      </c>
      <c r="B22" s="1">
        <v>4.409999847412109</v>
      </c>
    </row>
    <row r="23" spans="1:2" ht="12.75">
      <c r="A23" t="s">
        <v>77</v>
      </c>
      <c r="B23" s="1">
        <v>4.599999904632568</v>
      </c>
    </row>
    <row r="24" spans="1:2" ht="12.75">
      <c r="A24" t="s">
        <v>104</v>
      </c>
      <c r="B24" s="1">
        <v>4.670000076293945</v>
      </c>
    </row>
    <row r="25" spans="1:2" ht="12.75">
      <c r="A25" t="s">
        <v>11</v>
      </c>
      <c r="B25" s="1">
        <v>4.929999828338623</v>
      </c>
    </row>
    <row r="26" spans="1:2" ht="12.75">
      <c r="A26" t="s">
        <v>76</v>
      </c>
      <c r="B26" s="1">
        <v>4.960000038146973</v>
      </c>
    </row>
    <row r="27" spans="1:2" ht="12.75">
      <c r="A27" t="s">
        <v>103</v>
      </c>
      <c r="B27" s="1">
        <v>5.119999885559082</v>
      </c>
    </row>
    <row r="28" spans="1:2" ht="12.75">
      <c r="A28" t="s">
        <v>10</v>
      </c>
      <c r="B28" s="1">
        <v>5.239999771118164</v>
      </c>
    </row>
    <row r="29" spans="1:2" ht="12.75">
      <c r="A29" t="s">
        <v>75</v>
      </c>
      <c r="B29" s="1">
        <v>5.369999885559082</v>
      </c>
    </row>
    <row r="30" spans="1:2" ht="12.75">
      <c r="A30" t="s">
        <v>9</v>
      </c>
      <c r="B30" s="1">
        <v>5.590000152587891</v>
      </c>
    </row>
    <row r="31" spans="1:2" ht="12.75">
      <c r="A31" t="s">
        <v>102</v>
      </c>
      <c r="B31" s="1">
        <v>5.650000095367432</v>
      </c>
    </row>
    <row r="32" spans="1:2" ht="12.75">
      <c r="A32" t="s">
        <v>8</v>
      </c>
      <c r="B32" s="1">
        <v>5.989999771118164</v>
      </c>
    </row>
    <row r="33" spans="1:2" ht="12.75">
      <c r="A33" t="s">
        <v>101</v>
      </c>
      <c r="B33" s="1">
        <v>6.320000171661377</v>
      </c>
    </row>
    <row r="34" spans="1:2" ht="12.75">
      <c r="A34" t="s">
        <v>7</v>
      </c>
      <c r="B34" s="1">
        <v>6.449999809265137</v>
      </c>
    </row>
    <row r="35" spans="1:2" ht="12.75">
      <c r="A35" t="s">
        <v>100</v>
      </c>
      <c r="B35" s="1">
        <v>6.710000038146973</v>
      </c>
    </row>
    <row r="36" spans="1:2" ht="12.75">
      <c r="A36" t="s">
        <v>85</v>
      </c>
      <c r="B36" s="1">
        <v>6.980000019073486</v>
      </c>
    </row>
    <row r="37" spans="1:2" ht="12.75">
      <c r="A37" t="s">
        <v>99</v>
      </c>
      <c r="B37" s="1">
        <v>7.159999847412109</v>
      </c>
    </row>
    <row r="38" spans="1:2" ht="12.75">
      <c r="A38" t="s">
        <v>98</v>
      </c>
      <c r="B38" s="1">
        <v>7.670000076293945</v>
      </c>
    </row>
    <row r="39" spans="1:2" ht="12.75">
      <c r="A39" t="s">
        <v>97</v>
      </c>
      <c r="B39" s="1">
        <v>8.260000228881836</v>
      </c>
    </row>
    <row r="40" spans="1:2" ht="12.75">
      <c r="A40" t="s">
        <v>96</v>
      </c>
      <c r="B40" s="1">
        <v>8.949999809265137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/>
  <dimension ref="A1:M117"/>
  <sheetViews>
    <sheetView showGridLines="0" tabSelected="1" workbookViewId="0" topLeftCell="A1">
      <selection activeCell="C8" sqref="C8"/>
    </sheetView>
  </sheetViews>
  <sheetFormatPr defaultColWidth="11.421875" defaultRowHeight="12.75"/>
  <cols>
    <col min="1" max="3" width="11.7109375" style="0" customWidth="1"/>
    <col min="4" max="4" width="0" style="0" hidden="1" customWidth="1"/>
    <col min="5" max="12" width="11.7109375" style="0" customWidth="1"/>
  </cols>
  <sheetData>
    <row r="1" spans="1:12" ht="18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3" customFormat="1" ht="12.75">
      <c r="A2" s="75" t="s">
        <v>18</v>
      </c>
      <c r="B2" s="80"/>
      <c r="C2" s="81"/>
      <c r="D2" s="22"/>
      <c r="E2" s="90" t="s">
        <v>19</v>
      </c>
      <c r="F2" s="119" t="s">
        <v>91</v>
      </c>
      <c r="G2" s="120"/>
      <c r="H2" s="75" t="s">
        <v>20</v>
      </c>
      <c r="I2" s="85"/>
      <c r="J2" s="90" t="s">
        <v>53</v>
      </c>
      <c r="K2" s="90" t="s">
        <v>47</v>
      </c>
      <c r="L2" s="90" t="s">
        <v>24</v>
      </c>
    </row>
    <row r="3" spans="1:12" s="13" customFormat="1" ht="12.75">
      <c r="A3" s="76"/>
      <c r="B3" s="23"/>
      <c r="C3" s="77"/>
      <c r="D3" s="23"/>
      <c r="E3" s="74"/>
      <c r="F3" s="76"/>
      <c r="G3" s="77"/>
      <c r="H3" s="76"/>
      <c r="I3" s="77"/>
      <c r="J3" s="74"/>
      <c r="K3" s="74"/>
      <c r="L3" s="74"/>
    </row>
    <row r="4" spans="1:12" s="13" customFormat="1" ht="12.75" customHeight="1">
      <c r="A4" s="76"/>
      <c r="B4" s="23"/>
      <c r="C4" s="77"/>
      <c r="D4" s="23"/>
      <c r="E4" s="74"/>
      <c r="F4" s="76"/>
      <c r="G4" s="77"/>
      <c r="H4" s="76"/>
      <c r="I4" s="77"/>
      <c r="J4" s="74"/>
      <c r="K4" s="74"/>
      <c r="L4" s="74"/>
    </row>
    <row r="5" spans="1:12" s="13" customFormat="1" ht="12.75" customHeight="1">
      <c r="A5" s="76"/>
      <c r="B5" s="23"/>
      <c r="C5" s="77"/>
      <c r="D5" s="23"/>
      <c r="E5" s="74"/>
      <c r="F5" s="76"/>
      <c r="G5" s="77"/>
      <c r="H5" s="76"/>
      <c r="I5" s="77"/>
      <c r="J5" s="74"/>
      <c r="K5" s="74"/>
      <c r="L5" s="91"/>
    </row>
    <row r="6" spans="1:12" s="13" customFormat="1" ht="12.75" customHeight="1">
      <c r="A6" s="82"/>
      <c r="B6" s="17"/>
      <c r="C6" s="77"/>
      <c r="D6" s="23"/>
      <c r="E6" s="74"/>
      <c r="F6" s="76"/>
      <c r="G6" s="77"/>
      <c r="H6" s="76"/>
      <c r="I6" s="77"/>
      <c r="J6" s="74"/>
      <c r="K6" s="74"/>
      <c r="L6" s="91"/>
    </row>
    <row r="7" spans="1:12" s="13" customFormat="1" ht="12.75" customHeight="1">
      <c r="A7" s="82"/>
      <c r="B7" s="17"/>
      <c r="C7" s="77"/>
      <c r="D7" s="23"/>
      <c r="E7" s="74"/>
      <c r="F7" s="76"/>
      <c r="G7" s="77"/>
      <c r="H7" s="82"/>
      <c r="I7" s="86"/>
      <c r="J7" s="74"/>
      <c r="K7" s="74"/>
      <c r="L7" s="91"/>
    </row>
    <row r="8" spans="1:12" s="23" customFormat="1" ht="12.75" customHeight="1">
      <c r="A8" s="83" t="s">
        <v>21</v>
      </c>
      <c r="B8" s="24">
        <f>G13</f>
        <v>0.42</v>
      </c>
      <c r="C8" s="77"/>
      <c r="E8" s="26" t="s">
        <v>74</v>
      </c>
      <c r="F8" s="78" t="s">
        <v>95</v>
      </c>
      <c r="G8" s="118" t="s">
        <v>92</v>
      </c>
      <c r="H8" s="87" t="s">
        <v>61</v>
      </c>
      <c r="I8" s="88"/>
      <c r="J8" s="26" t="s">
        <v>60</v>
      </c>
      <c r="K8" s="26" t="s">
        <v>48</v>
      </c>
      <c r="L8" s="26" t="s">
        <v>66</v>
      </c>
    </row>
    <row r="9" spans="1:12" s="23" customFormat="1" ht="12.75" customHeight="1">
      <c r="A9" s="84" t="s">
        <v>23</v>
      </c>
      <c r="B9" s="24">
        <f>G12</f>
        <v>0.85</v>
      </c>
      <c r="C9" s="79"/>
      <c r="E9" s="24">
        <f>G18</f>
        <v>100</v>
      </c>
      <c r="F9" s="24">
        <f>G15</f>
        <v>0.01</v>
      </c>
      <c r="G9" s="24">
        <v>1</v>
      </c>
      <c r="H9" s="24">
        <f>INDEX(K12:K16,K17,1)</f>
        <v>0</v>
      </c>
      <c r="I9" s="89"/>
      <c r="J9" s="24">
        <v>65</v>
      </c>
      <c r="K9" s="24">
        <v>200</v>
      </c>
      <c r="L9" s="24">
        <f>J22</f>
        <v>18</v>
      </c>
    </row>
    <row r="10" spans="1:13" s="23" customFormat="1" ht="12.75" customHeight="1" thickBot="1">
      <c r="A10" s="21"/>
      <c r="B10" s="21"/>
      <c r="H10" s="28"/>
      <c r="I10" s="29"/>
      <c r="J10" s="29"/>
      <c r="L10" s="21"/>
      <c r="M10" s="27"/>
    </row>
    <row r="11" spans="5:13" s="23" customFormat="1" ht="12.75" customHeight="1">
      <c r="E11" s="30" t="s">
        <v>25</v>
      </c>
      <c r="F11" s="31" t="s">
        <v>26</v>
      </c>
      <c r="G11" s="30">
        <v>9.81</v>
      </c>
      <c r="H11" s="32" t="s">
        <v>27</v>
      </c>
      <c r="I11" s="33" t="s">
        <v>23</v>
      </c>
      <c r="J11" s="34" t="s">
        <v>28</v>
      </c>
      <c r="K11" s="35" t="s">
        <v>29</v>
      </c>
      <c r="L11" s="36"/>
      <c r="M11" s="27"/>
    </row>
    <row r="12" spans="5:13" s="23" customFormat="1" ht="12.75" customHeight="1">
      <c r="E12" t="s">
        <v>30</v>
      </c>
      <c r="F12" s="37" t="s">
        <v>31</v>
      </c>
      <c r="G12" s="30">
        <f>INDEX(I12:I14,I15,1)</f>
        <v>0.85</v>
      </c>
      <c r="H12" s="38" t="s">
        <v>32</v>
      </c>
      <c r="I12" s="39">
        <v>1.2</v>
      </c>
      <c r="J12" s="40">
        <v>0</v>
      </c>
      <c r="K12" s="39">
        <v>0</v>
      </c>
      <c r="L12" s="41"/>
      <c r="M12" s="27"/>
    </row>
    <row r="13" spans="5:13" s="23" customFormat="1" ht="12.75" customHeight="1">
      <c r="E13" s="30" t="s">
        <v>33</v>
      </c>
      <c r="F13" s="31" t="s">
        <v>34</v>
      </c>
      <c r="G13" s="42">
        <f>INDEX(I17:I19,I15,1)</f>
        <v>0.42</v>
      </c>
      <c r="H13" s="38" t="s">
        <v>35</v>
      </c>
      <c r="I13" s="39">
        <v>0.85</v>
      </c>
      <c r="J13" s="40">
        <v>1</v>
      </c>
      <c r="K13" s="39">
        <v>3</v>
      </c>
      <c r="L13" s="36"/>
      <c r="M13" s="27"/>
    </row>
    <row r="14" spans="5:13" s="23" customFormat="1" ht="12.75" customHeight="1">
      <c r="E14" s="43" t="s">
        <v>62</v>
      </c>
      <c r="F14" s="31" t="s">
        <v>36</v>
      </c>
      <c r="G14" s="30">
        <v>1.2</v>
      </c>
      <c r="H14" s="38" t="s">
        <v>37</v>
      </c>
      <c r="I14" s="39">
        <v>0.78</v>
      </c>
      <c r="J14" s="40">
        <v>2</v>
      </c>
      <c r="K14" s="39">
        <v>8</v>
      </c>
      <c r="L14" s="30"/>
      <c r="M14" s="27"/>
    </row>
    <row r="15" spans="5:13" s="23" customFormat="1" ht="12.75" customHeight="1" thickBot="1">
      <c r="E15" s="30" t="s">
        <v>63</v>
      </c>
      <c r="F15" s="31" t="s">
        <v>31</v>
      </c>
      <c r="G15" s="30">
        <f>INDEX(I21:I24,I25,1)</f>
        <v>0.01</v>
      </c>
      <c r="H15" s="44" t="s">
        <v>38</v>
      </c>
      <c r="I15" s="45">
        <v>2</v>
      </c>
      <c r="J15" s="40">
        <v>3</v>
      </c>
      <c r="K15" s="39">
        <v>15</v>
      </c>
      <c r="L15" s="30"/>
      <c r="M15" s="27"/>
    </row>
    <row r="16" spans="5:13" s="23" customFormat="1" ht="12.75" customHeight="1" thickBot="1">
      <c r="E16" s="30" t="s">
        <v>39</v>
      </c>
      <c r="F16" s="31" t="s">
        <v>40</v>
      </c>
      <c r="G16" s="30">
        <f>IF(L17=2,(-1)*H9,H9)</f>
        <v>0</v>
      </c>
      <c r="H16" s="46" t="s">
        <v>41</v>
      </c>
      <c r="I16" s="47" t="s">
        <v>21</v>
      </c>
      <c r="J16" s="40">
        <v>4</v>
      </c>
      <c r="K16" s="39">
        <v>25</v>
      </c>
      <c r="L16" s="30"/>
      <c r="M16" s="27"/>
    </row>
    <row r="17" spans="1:13" s="23" customFormat="1" ht="12.75" customHeight="1" thickBot="1">
      <c r="A17" s="25" t="s">
        <v>93</v>
      </c>
      <c r="E17" t="s">
        <v>42</v>
      </c>
      <c r="F17" s="37" t="s">
        <v>26</v>
      </c>
      <c r="G17" s="1">
        <v>9.81</v>
      </c>
      <c r="H17" s="38" t="s">
        <v>32</v>
      </c>
      <c r="I17" s="39">
        <v>0.6</v>
      </c>
      <c r="J17" s="48" t="s">
        <v>38</v>
      </c>
      <c r="K17" s="49">
        <v>1</v>
      </c>
      <c r="L17" s="50">
        <v>1</v>
      </c>
      <c r="M17" s="27"/>
    </row>
    <row r="18" spans="1:13" s="23" customFormat="1" ht="12.75" customHeight="1" thickBot="1">
      <c r="A18" s="25" t="s">
        <v>94</v>
      </c>
      <c r="B18" s="115" t="s">
        <v>86</v>
      </c>
      <c r="E18" t="s">
        <v>43</v>
      </c>
      <c r="F18" s="37" t="s">
        <v>22</v>
      </c>
      <c r="G18">
        <v>100</v>
      </c>
      <c r="H18" s="38" t="s">
        <v>35</v>
      </c>
      <c r="I18" s="39">
        <v>0.42</v>
      </c>
      <c r="J18" s="51" t="s">
        <v>44</v>
      </c>
      <c r="K18" s="52"/>
      <c r="L18" s="29"/>
      <c r="M18" s="27"/>
    </row>
    <row r="19" spans="1:13" s="23" customFormat="1" ht="12.75" customHeight="1" thickBot="1">
      <c r="A19" s="113">
        <f>G9/A23*60</f>
        <v>2.9359954306510323</v>
      </c>
      <c r="B19" s="116" t="s">
        <v>48</v>
      </c>
      <c r="E19" t="s">
        <v>45</v>
      </c>
      <c r="F19" s="37" t="s">
        <v>46</v>
      </c>
      <c r="G19">
        <f>J9</f>
        <v>65</v>
      </c>
      <c r="H19" s="53" t="s">
        <v>37</v>
      </c>
      <c r="I19" s="54">
        <v>0.38</v>
      </c>
      <c r="J19" s="55" t="s">
        <v>38</v>
      </c>
      <c r="K19" s="56">
        <v>0</v>
      </c>
      <c r="L19" s="57">
        <v>1</v>
      </c>
      <c r="M19" s="27"/>
    </row>
    <row r="20" spans="2:13" s="23" customFormat="1" ht="12.75" customHeight="1">
      <c r="B20" s="117"/>
      <c r="E20" s="22" t="s">
        <v>47</v>
      </c>
      <c r="F20" s="58" t="s">
        <v>48</v>
      </c>
      <c r="G20" s="22">
        <f>K9</f>
        <v>200</v>
      </c>
      <c r="H20" s="59" t="s">
        <v>49</v>
      </c>
      <c r="I20" s="60" t="s">
        <v>50</v>
      </c>
      <c r="J20" s="61" t="s">
        <v>51</v>
      </c>
      <c r="K20" s="62" t="s">
        <v>52</v>
      </c>
      <c r="L20" s="63">
        <f>INDEX(B37:B66,J22,1)</f>
        <v>5.239999771118164</v>
      </c>
      <c r="M20" s="27"/>
    </row>
    <row r="21" spans="1:13" s="23" customFormat="1" ht="12.75" customHeight="1">
      <c r="A21" s="25" t="s">
        <v>67</v>
      </c>
      <c r="B21" s="116" t="s">
        <v>87</v>
      </c>
      <c r="H21" s="64" t="s">
        <v>54</v>
      </c>
      <c r="I21" s="39">
        <v>0.01</v>
      </c>
      <c r="J21" s="65" t="s">
        <v>38</v>
      </c>
      <c r="K21" s="66" t="s">
        <v>55</v>
      </c>
      <c r="L21" s="67">
        <f>L20*G19*60/1000</f>
        <v>20.43599910736084</v>
      </c>
      <c r="M21" s="27"/>
    </row>
    <row r="22" spans="1:13" s="23" customFormat="1" ht="12.75" customHeight="1" thickBot="1">
      <c r="A22" s="25" t="s">
        <v>40</v>
      </c>
      <c r="B22" s="110">
        <f>G12*G13*G14/2*(L21/3.6)^3</f>
        <v>39.18317188633396</v>
      </c>
      <c r="H22" s="64" t="s">
        <v>56</v>
      </c>
      <c r="I22" s="39">
        <v>0.02</v>
      </c>
      <c r="J22" s="68">
        <v>18</v>
      </c>
      <c r="K22" s="69" t="s">
        <v>57</v>
      </c>
      <c r="L22" s="70">
        <f>(($G$20-($G$12*$G$13*$G$14/2*(($L$21+$G$16)/3.6)^3)-($G$17*$G$18*$G$15*($L$21/3.6)))/($G$17*$G$18*($L$21/3.6))*100)</f>
        <v>1.8878132875444407</v>
      </c>
      <c r="M22" s="27"/>
    </row>
    <row r="23" spans="1:13" s="23" customFormat="1" ht="12.75" customHeight="1">
      <c r="A23" s="113">
        <f>L21</f>
        <v>20.43599910736084</v>
      </c>
      <c r="B23" s="117"/>
      <c r="H23" s="64" t="s">
        <v>58</v>
      </c>
      <c r="I23" s="39">
        <v>0.06</v>
      </c>
      <c r="J23" s="28"/>
      <c r="K23" s="29"/>
      <c r="L23" s="29"/>
      <c r="M23" s="27"/>
    </row>
    <row r="24" spans="2:13" s="23" customFormat="1" ht="12.75" customHeight="1">
      <c r="B24" s="116" t="s">
        <v>88</v>
      </c>
      <c r="H24" s="64" t="s">
        <v>59</v>
      </c>
      <c r="I24" s="39">
        <v>0.3</v>
      </c>
      <c r="J24" s="28"/>
      <c r="K24" s="29"/>
      <c r="L24" s="29"/>
      <c r="M24" s="27"/>
    </row>
    <row r="25" spans="1:13" s="23" customFormat="1" ht="12.75" customHeight="1" thickBot="1">
      <c r="A25" s="25" t="s">
        <v>57</v>
      </c>
      <c r="B25" s="110">
        <f>G11*G18*G15*L21/3.6</f>
        <v>55.68809756755829</v>
      </c>
      <c r="H25" s="71" t="s">
        <v>38</v>
      </c>
      <c r="I25" s="72">
        <v>1</v>
      </c>
      <c r="J25" s="28"/>
      <c r="K25" s="29"/>
      <c r="L25" s="29"/>
      <c r="M25" s="27"/>
    </row>
    <row r="26" spans="1:13" s="23" customFormat="1" ht="12.75" customHeight="1">
      <c r="A26" s="25" t="s">
        <v>68</v>
      </c>
      <c r="B26" s="117"/>
      <c r="L26" s="21"/>
      <c r="M26" s="27"/>
    </row>
    <row r="27" spans="1:13" s="23" customFormat="1" ht="12.75" customHeight="1">
      <c r="A27" s="113">
        <f>L22</f>
        <v>1.8878132875444407</v>
      </c>
      <c r="B27" s="116" t="s">
        <v>89</v>
      </c>
      <c r="L27" s="21"/>
      <c r="M27" s="27"/>
    </row>
    <row r="28" spans="2:13" s="23" customFormat="1" ht="12.75" customHeight="1">
      <c r="B28" s="110">
        <f>G18*G11*L22/100*L21/3.6</f>
        <v>105.12873054610778</v>
      </c>
      <c r="L28" s="21"/>
      <c r="M28" s="27"/>
    </row>
    <row r="29" spans="1:13" s="23" customFormat="1" ht="12.75" customHeight="1">
      <c r="A29" s="25" t="s">
        <v>52</v>
      </c>
      <c r="B29" s="117"/>
      <c r="L29" s="21"/>
      <c r="M29" s="27"/>
    </row>
    <row r="30" spans="1:13" s="23" customFormat="1" ht="12.75" customHeight="1">
      <c r="A30" s="25" t="s">
        <v>69</v>
      </c>
      <c r="B30" s="116" t="s">
        <v>90</v>
      </c>
      <c r="L30" s="21"/>
      <c r="M30" s="27"/>
    </row>
    <row r="31" spans="1:13" s="23" customFormat="1" ht="12.75" customHeight="1">
      <c r="A31" s="114">
        <f>L20</f>
        <v>5.239999771118164</v>
      </c>
      <c r="B31" s="110">
        <f>B22+B25+B28</f>
        <v>200</v>
      </c>
      <c r="C31"/>
      <c r="L31" s="21"/>
      <c r="M31" s="27"/>
    </row>
    <row r="32" spans="1:13" s="23" customFormat="1" ht="12.75" customHeight="1">
      <c r="A32" s="92"/>
      <c r="C32"/>
      <c r="L32" s="21"/>
      <c r="M32" s="27"/>
    </row>
    <row r="33" spans="1:13" s="23" customFormat="1" ht="12.75" customHeight="1">
      <c r="A33" s="93"/>
      <c r="B33" s="94"/>
      <c r="C33" s="94"/>
      <c r="D33" s="94"/>
      <c r="E33" s="94"/>
      <c r="F33" s="94"/>
      <c r="G33" s="112" t="s">
        <v>70</v>
      </c>
      <c r="H33" s="95" t="s">
        <v>48</v>
      </c>
      <c r="L33" s="21"/>
      <c r="M33" s="27"/>
    </row>
    <row r="34" spans="1:8" ht="12.75">
      <c r="A34" s="96"/>
      <c r="B34" s="97"/>
      <c r="C34" s="97"/>
      <c r="D34" s="97"/>
      <c r="E34" s="97"/>
      <c r="F34" s="97"/>
      <c r="G34" s="111" t="s">
        <v>71</v>
      </c>
      <c r="H34" s="98">
        <f>$G$20</f>
        <v>200</v>
      </c>
    </row>
    <row r="35" spans="1:8" ht="12.75">
      <c r="A35" s="107" t="s">
        <v>72</v>
      </c>
      <c r="B35" s="108" t="s">
        <v>52</v>
      </c>
      <c r="C35" s="108" t="s">
        <v>67</v>
      </c>
      <c r="D35" s="108"/>
      <c r="E35" s="108" t="s">
        <v>57</v>
      </c>
      <c r="F35" s="97"/>
      <c r="G35" s="108" t="s">
        <v>67</v>
      </c>
      <c r="H35" s="109" t="s">
        <v>57</v>
      </c>
    </row>
    <row r="36" spans="1:8" ht="12.75">
      <c r="A36" s="99" t="s">
        <v>31</v>
      </c>
      <c r="B36" s="99" t="s">
        <v>69</v>
      </c>
      <c r="C36" s="99" t="s">
        <v>40</v>
      </c>
      <c r="D36" s="99"/>
      <c r="E36" s="99" t="s">
        <v>68</v>
      </c>
      <c r="F36" s="97"/>
      <c r="G36" s="99" t="s">
        <v>40</v>
      </c>
      <c r="H36" s="98" t="s">
        <v>68</v>
      </c>
    </row>
    <row r="37" spans="1:8" ht="12.75">
      <c r="A37" t="s">
        <v>84</v>
      </c>
      <c r="B37" s="1">
        <v>2.5799999237060547</v>
      </c>
      <c r="C37" s="101">
        <f aca="true" t="shared" si="0" ref="C37:C66">$B37*$G$19*60/1000</f>
        <v>10.061999702453614</v>
      </c>
      <c r="D37" s="97" t="s">
        <v>47</v>
      </c>
      <c r="E37" s="101">
        <f aca="true" t="shared" si="1" ref="E37:E66">(($H$34-($G$12*$G$13*$G$14/2*(($C37+$G$16)/3.6)^3)-($G$17*$G$18*$G$15*($C37/3.6)))/($G$17*$G$18*($C37/3.6))*100)</f>
        <v>6.123651079112906</v>
      </c>
      <c r="F37" s="97"/>
      <c r="G37" s="97">
        <v>1</v>
      </c>
      <c r="H37" s="102">
        <f aca="true" t="shared" si="2" ref="H37:H68">(($H$34-($G$12*$G$13*$G$14/2*(($G37+$G$16)/3.6)^3)-($G$17*$G$18*$G$15*(($G37)/3.6)))/($G$17*$G$18*($G37/3.6))*100)</f>
        <v>72.39281062407974</v>
      </c>
    </row>
    <row r="38" spans="1:8" ht="12.75">
      <c r="A38" t="s">
        <v>83</v>
      </c>
      <c r="B38" s="1">
        <v>2.799999952316284</v>
      </c>
      <c r="C38" s="101">
        <f t="shared" si="0"/>
        <v>10.919999814033508</v>
      </c>
      <c r="D38" s="101" t="e">
        <f>((#REF!*#REF!*#REF!/2*($C37/3.6)^3)+($G$17*$G$18*$C$31*$C37/3.6)+($G$17*$G$18*#REF!/100*$C37/3.6))</f>
        <v>#REF!</v>
      </c>
      <c r="E38" s="101">
        <f t="shared" si="1"/>
        <v>5.5202027649382375</v>
      </c>
      <c r="F38" s="97"/>
      <c r="G38" s="97">
        <v>2</v>
      </c>
      <c r="H38" s="102">
        <f t="shared" si="2"/>
        <v>35.69050855136482</v>
      </c>
    </row>
    <row r="39" spans="1:8" ht="12.75">
      <c r="A39" t="s">
        <v>82</v>
      </c>
      <c r="B39" s="1">
        <v>3.069999933242798</v>
      </c>
      <c r="C39" s="101">
        <f t="shared" si="0"/>
        <v>11.972999739646912</v>
      </c>
      <c r="D39" s="101" t="e">
        <f>((#REF!*#REF!*#REF!/2*($C38/3.6)^3)+($G$17*$G$18*$C$31*$C38/3.6)+($G$17*$G$18*#REF!/100*$C38/3.6))</f>
        <v>#REF!</v>
      </c>
      <c r="E39" s="101">
        <f t="shared" si="1"/>
        <v>4.888481528737305</v>
      </c>
      <c r="F39" s="97"/>
      <c r="G39" s="97">
        <v>3</v>
      </c>
      <c r="H39" s="102">
        <f t="shared" si="2"/>
        <v>23.449668705402654</v>
      </c>
    </row>
    <row r="40" spans="1:8" ht="12.75">
      <c r="A40" t="s">
        <v>73</v>
      </c>
      <c r="B40" s="1">
        <v>3.3499999046325684</v>
      </c>
      <c r="C40" s="101">
        <f t="shared" si="0"/>
        <v>13.064999628067017</v>
      </c>
      <c r="D40" s="101" t="e">
        <f>((#REF!*#REF!*#REF!/2*($C39/3.6)^3)+($G$17*$G$18*$C$31*$C39/3.6)+($G$17*$G$18*#REF!/100*$C39/3.6))</f>
        <v>#REF!</v>
      </c>
      <c r="E40" s="101">
        <f t="shared" si="1"/>
        <v>4.3300586692313106</v>
      </c>
      <c r="F40" s="97"/>
      <c r="G40" s="97">
        <v>4</v>
      </c>
      <c r="H40" s="102">
        <f t="shared" si="2"/>
        <v>17.321667232982215</v>
      </c>
    </row>
    <row r="41" spans="1:8" ht="12.75">
      <c r="A41" t="s">
        <v>81</v>
      </c>
      <c r="B41" s="1">
        <v>3.390000104904175</v>
      </c>
      <c r="C41" s="101">
        <f t="shared" si="0"/>
        <v>13.221000409126281</v>
      </c>
      <c r="D41" s="101" t="e">
        <f>((#REF!*#REF!*#REF!/2*($C40/3.6)^3)+($G$17*$G$18*$C$31*$C40/3.6)+($G$17*$G$18*#REF!/100*$C40/3.6))</f>
        <v>#REF!</v>
      </c>
      <c r="E41" s="101">
        <f t="shared" si="1"/>
        <v>4.256864767377672</v>
      </c>
      <c r="F41" s="97"/>
      <c r="G41" s="97">
        <v>5</v>
      </c>
      <c r="H41" s="102">
        <f t="shared" si="2"/>
        <v>13.63677936346132</v>
      </c>
    </row>
    <row r="42" spans="1:8" ht="12.75">
      <c r="A42" t="s">
        <v>14</v>
      </c>
      <c r="B42" s="1">
        <v>3.640000104904175</v>
      </c>
      <c r="C42" s="101">
        <f t="shared" si="0"/>
        <v>14.196000409126281</v>
      </c>
      <c r="D42" s="101" t="e">
        <f>((#REF!*#REF!*#REF!/2*($C41/3.6)^3)+($G$17*$G$18*$C$31*$C41/3.6)+($G$17*$G$18*#REF!/100*$C41/3.6))</f>
        <v>#REF!</v>
      </c>
      <c r="E42" s="101">
        <f t="shared" si="1"/>
        <v>3.8305531889184294</v>
      </c>
      <c r="F42" s="97"/>
      <c r="G42" s="97">
        <v>6</v>
      </c>
      <c r="H42" s="102">
        <f t="shared" si="2"/>
        <v>11.171763506625894</v>
      </c>
    </row>
    <row r="43" spans="1:8" ht="12.75">
      <c r="A43" t="s">
        <v>80</v>
      </c>
      <c r="B43" s="1">
        <v>3.7899999618530273</v>
      </c>
      <c r="C43" s="101">
        <f t="shared" si="0"/>
        <v>14.780999851226806</v>
      </c>
      <c r="D43" s="101" t="e">
        <f>((#REF!*#REF!*#REF!/2*($C42/3.6)^3)+($G$17*$G$18*$C$31*$C42/3.6)+($G$17*$G$18*#REF!/100*$C42/3.6))</f>
        <v>#REF!</v>
      </c>
      <c r="E43" s="101">
        <f t="shared" si="1"/>
        <v>3.5973729510757244</v>
      </c>
      <c r="F43" s="97"/>
      <c r="G43" s="97">
        <v>7</v>
      </c>
      <c r="H43" s="102">
        <f t="shared" si="2"/>
        <v>9.402373266669903</v>
      </c>
    </row>
    <row r="44" spans="1:8" ht="12.75">
      <c r="A44" t="s">
        <v>13</v>
      </c>
      <c r="B44" s="1">
        <v>3.990000009536743</v>
      </c>
      <c r="C44" s="101">
        <f t="shared" si="0"/>
        <v>15.561000037193299</v>
      </c>
      <c r="D44" s="101" t="e">
        <f>((#REF!*#REF!*#REF!/2*($C43/3.6)^3)+($G$17*$G$18*$C$31*$C43/3.6)+($G$17*$G$18*#REF!/100*$C43/3.6))</f>
        <v>#REF!</v>
      </c>
      <c r="E44" s="101">
        <f t="shared" si="1"/>
        <v>3.308604045388122</v>
      </c>
      <c r="F44" s="97"/>
      <c r="G44" s="97">
        <v>8</v>
      </c>
      <c r="H44" s="102">
        <f t="shared" si="2"/>
        <v>8.066485445690338</v>
      </c>
    </row>
    <row r="45" spans="1:8" ht="12.75">
      <c r="A45" t="s">
        <v>79</v>
      </c>
      <c r="B45" s="1">
        <v>4.03000020980835</v>
      </c>
      <c r="C45" s="101">
        <f t="shared" si="0"/>
        <v>15.717000818252563</v>
      </c>
      <c r="D45" s="101" t="e">
        <f>((#REF!*#REF!*#REF!/2*($C44/3.6)^3)+($G$17*$G$18*$C$31*$C44/3.6)+($G$17*$G$18*#REF!/100*$C44/3.6))</f>
        <v>#REF!</v>
      </c>
      <c r="E45" s="101">
        <f t="shared" si="1"/>
        <v>3.2535685093286513</v>
      </c>
      <c r="F45" s="97"/>
      <c r="G45" s="97">
        <v>9</v>
      </c>
      <c r="H45" s="102">
        <f t="shared" si="2"/>
        <v>7.018476044852191</v>
      </c>
    </row>
    <row r="46" spans="1:8" ht="12.75">
      <c r="A46" t="s">
        <v>78</v>
      </c>
      <c r="B46" s="1">
        <v>4.300000190734863</v>
      </c>
      <c r="C46" s="101">
        <f t="shared" si="0"/>
        <v>16.770000743865968</v>
      </c>
      <c r="D46" s="101" t="e">
        <f>((#REF!*#REF!*#REF!/2*($C45/3.6)^3)+($G$17*$G$18*$C$31*$C45/3.6)+($G$17*$G$18*#REF!/100*$C45/3.6))</f>
        <v>#REF!</v>
      </c>
      <c r="E46" s="101">
        <f t="shared" si="1"/>
        <v>2.9027169402550816</v>
      </c>
      <c r="F46" s="97"/>
      <c r="G46" s="97">
        <v>10</v>
      </c>
      <c r="H46" s="102">
        <f t="shared" si="2"/>
        <v>6.1709706648544564</v>
      </c>
    </row>
    <row r="47" spans="1:8" ht="12.75">
      <c r="A47" t="s">
        <v>105</v>
      </c>
      <c r="B47" s="1">
        <v>4.300000190734863</v>
      </c>
      <c r="C47" s="101">
        <f t="shared" si="0"/>
        <v>16.770000743865968</v>
      </c>
      <c r="D47" s="101" t="e">
        <f>((#REF!*#REF!*#REF!/2*($C46/3.6)^3)+($G$17*$G$18*$C$31*$C46/3.6)+($G$17*$G$18*#REF!/100*$C46/3.6))</f>
        <v>#REF!</v>
      </c>
      <c r="E47" s="101">
        <f t="shared" si="1"/>
        <v>2.9027169402550816</v>
      </c>
      <c r="F47" s="97"/>
      <c r="G47" s="97">
        <v>11</v>
      </c>
      <c r="H47" s="102">
        <f t="shared" si="2"/>
        <v>5.4683674152328585</v>
      </c>
    </row>
    <row r="48" spans="1:8" ht="12.75">
      <c r="A48" t="s">
        <v>12</v>
      </c>
      <c r="B48" s="1">
        <v>4.409999847412109</v>
      </c>
      <c r="C48" s="101">
        <f t="shared" si="0"/>
        <v>17.198999404907227</v>
      </c>
      <c r="D48" s="101" t="e">
        <f>((#REF!*#REF!*#REF!/2*($C47/3.6)^3)+($G$17*$G$18*$C$31*$C47/3.6)+($G$17*$G$18*#REF!/100*$C47/3.6))</f>
        <v>#REF!</v>
      </c>
      <c r="E48" s="101">
        <f t="shared" si="1"/>
        <v>2.769000158389814</v>
      </c>
      <c r="F48" s="97"/>
      <c r="G48" s="97">
        <v>12</v>
      </c>
      <c r="H48" s="102">
        <f t="shared" si="2"/>
        <v>4.873598369011214</v>
      </c>
    </row>
    <row r="49" spans="1:8" ht="12.75">
      <c r="A49" t="s">
        <v>77</v>
      </c>
      <c r="B49" s="1">
        <v>4.599999904632568</v>
      </c>
      <c r="C49" s="101">
        <f t="shared" si="0"/>
        <v>17.939999628067017</v>
      </c>
      <c r="D49" s="101" t="e">
        <f>((#REF!*#REF!*#REF!/2*($C48/3.6)^3)+($G$17*$G$18*$C$31*$C48/3.6)+($G$17*$G$18*#REF!/100*$C48/3.6))</f>
        <v>#REF!</v>
      </c>
      <c r="E49" s="101">
        <f t="shared" si="1"/>
        <v>2.5488706235302807</v>
      </c>
      <c r="F49" s="97"/>
      <c r="G49" s="97">
        <v>13</v>
      </c>
      <c r="H49" s="102">
        <f t="shared" si="2"/>
        <v>4.361001115206007</v>
      </c>
    </row>
    <row r="50" spans="1:8" ht="12.75">
      <c r="A50" t="s">
        <v>104</v>
      </c>
      <c r="B50" s="1">
        <v>4.670000076293945</v>
      </c>
      <c r="C50" s="101">
        <f t="shared" si="0"/>
        <v>18.213000297546387</v>
      </c>
      <c r="D50" s="101" t="e">
        <f>((#REF!*#REF!*#REF!/2*($C49/3.6)^3)+($G$17*$G$18*$C$31*$C49/3.6)+($G$17*$G$18*#REF!/100*$C49/3.6))</f>
        <v>#REF!</v>
      </c>
      <c r="E50" s="101">
        <f t="shared" si="1"/>
        <v>2.4709191232800882</v>
      </c>
      <c r="F50" s="97"/>
      <c r="G50" s="97">
        <v>14</v>
      </c>
      <c r="H50" s="102">
        <f t="shared" si="2"/>
        <v>3.912245360257592</v>
      </c>
    </row>
    <row r="51" spans="1:8" ht="12.75">
      <c r="A51" t="s">
        <v>11</v>
      </c>
      <c r="B51" s="1">
        <v>4.929999828338623</v>
      </c>
      <c r="C51" s="101">
        <f t="shared" si="0"/>
        <v>19.22699933052063</v>
      </c>
      <c r="D51" s="101" t="e">
        <f>((#REF!*#REF!*#REF!/2*($C50/3.6)^3)+($G$17*$G$18*$C$31*$C50/3.6)+($G$17*$G$18*#REF!/100*$C50/3.6))</f>
        <v>#REF!</v>
      </c>
      <c r="E51" s="101">
        <f t="shared" si="1"/>
        <v>2.194433573825471</v>
      </c>
      <c r="F51" s="97"/>
      <c r="G51" s="97">
        <v>15</v>
      </c>
      <c r="H51" s="102">
        <f t="shared" si="2"/>
        <v>3.5138888888888884</v>
      </c>
    </row>
    <row r="52" spans="1:8" ht="12.75">
      <c r="A52" t="s">
        <v>76</v>
      </c>
      <c r="B52" s="1">
        <v>4.960000038146973</v>
      </c>
      <c r="C52" s="101">
        <f t="shared" si="0"/>
        <v>19.344000148773194</v>
      </c>
      <c r="D52" s="101" t="e">
        <f>((#REF!*#REF!*#REF!/2*($C51/3.6)^3)+($G$17*$G$18*$C$31*$C51/3.6)+($G$17*$G$18*#REF!/100*$C51/3.6))</f>
        <v>#REF!</v>
      </c>
      <c r="E52" s="101">
        <f t="shared" si="1"/>
        <v>2.163741954236945</v>
      </c>
      <c r="F52" s="97"/>
      <c r="G52" s="97">
        <v>16</v>
      </c>
      <c r="H52" s="102">
        <f t="shared" si="2"/>
        <v>3.1558500396420888</v>
      </c>
    </row>
    <row r="53" spans="1:8" ht="12.75">
      <c r="A53" t="s">
        <v>103</v>
      </c>
      <c r="B53" s="1">
        <v>5.119999885559082</v>
      </c>
      <c r="C53" s="101">
        <f t="shared" si="0"/>
        <v>19.96799955368042</v>
      </c>
      <c r="D53" s="101" t="e">
        <f>((#REF!*#REF!*#REF!/2*($C52/3.6)^3)+($G$17*$G$18*$C$31*$C52/3.6)+($G$17*$G$18*#REF!/100*$C52/3.6))</f>
        <v>#REF!</v>
      </c>
      <c r="E53" s="101">
        <f t="shared" si="1"/>
        <v>2.00384515068698</v>
      </c>
      <c r="F53" s="97"/>
      <c r="G53" s="97">
        <v>17</v>
      </c>
      <c r="H53" s="102">
        <f t="shared" si="2"/>
        <v>2.830419306696515</v>
      </c>
    </row>
    <row r="54" spans="1:8" ht="12.75">
      <c r="A54" t="s">
        <v>10</v>
      </c>
      <c r="B54" s="1">
        <v>5.239999771118164</v>
      </c>
      <c r="C54" s="101">
        <f t="shared" si="0"/>
        <v>20.43599910736084</v>
      </c>
      <c r="D54" s="101" t="e">
        <f>((#REF!*#REF!*#REF!/2*($C53/3.6)^3)+($G$17*$G$18*$C$31*$C53/3.6)+($G$17*$G$18*#REF!/100*$C53/3.6))</f>
        <v>#REF!</v>
      </c>
      <c r="E54" s="101">
        <f t="shared" si="1"/>
        <v>1.8878132875444407</v>
      </c>
      <c r="F54" s="97"/>
      <c r="G54" s="97">
        <v>18</v>
      </c>
      <c r="H54" s="102">
        <f t="shared" si="2"/>
        <v>2.531600407747196</v>
      </c>
    </row>
    <row r="55" spans="1:8" ht="12.75">
      <c r="A55" t="s">
        <v>75</v>
      </c>
      <c r="B55" s="1">
        <v>5.369999885559082</v>
      </c>
      <c r="C55" s="101">
        <f t="shared" si="0"/>
        <v>20.94299955368042</v>
      </c>
      <c r="D55" s="101" t="e">
        <f>((#REF!*#REF!*#REF!/2*($C54/3.6)^3)+($G$17*$G$18*$C$31*$C54/3.6)+($G$17*$G$18*#REF!/100*$C54/3.6))</f>
        <v>#REF!</v>
      </c>
      <c r="E55" s="101">
        <f t="shared" si="1"/>
        <v>1.765524325720976</v>
      </c>
      <c r="F55" s="97"/>
      <c r="G55" s="97">
        <v>19</v>
      </c>
      <c r="H55" s="102">
        <f t="shared" si="2"/>
        <v>2.2546594357112624</v>
      </c>
    </row>
    <row r="56" spans="1:8" ht="12.75">
      <c r="A56" t="s">
        <v>9</v>
      </c>
      <c r="B56" s="1">
        <v>5.590000152587891</v>
      </c>
      <c r="C56" s="101">
        <f t="shared" si="0"/>
        <v>21.801000595092773</v>
      </c>
      <c r="D56" s="101" t="e">
        <f>((#REF!*#REF!*#REF!/2*($C55/3.6)^3)+($G$17*$G$18*$C$31*$C55/3.6)+($G$17*$G$18*#REF!/100*$C55/3.6))</f>
        <v>#REF!</v>
      </c>
      <c r="E56" s="101">
        <f t="shared" si="1"/>
        <v>1.5658129370222256</v>
      </c>
      <c r="F56" s="97"/>
      <c r="G56" s="97">
        <v>20</v>
      </c>
      <c r="H56" s="102">
        <f t="shared" si="2"/>
        <v>1.995809264922415</v>
      </c>
    </row>
    <row r="57" spans="1:8" ht="12.75">
      <c r="A57" t="s">
        <v>102</v>
      </c>
      <c r="B57" s="1">
        <v>5.650000095367432</v>
      </c>
      <c r="C57" s="101">
        <f t="shared" si="0"/>
        <v>22.035000371932984</v>
      </c>
      <c r="D57" s="101" t="e">
        <f>((#REF!*#REF!*#REF!/2*($C56/3.6)^3)+($G$17*$G$18*$C$31*$C56/3.6)+($G$17*$G$18*#REF!/100*$C56/3.6))</f>
        <v>#REF!</v>
      </c>
      <c r="E57" s="101">
        <f t="shared" si="1"/>
        <v>1.512779920618426</v>
      </c>
      <c r="F57" s="97"/>
      <c r="G57" s="97">
        <v>21</v>
      </c>
      <c r="H57" s="102">
        <f t="shared" si="2"/>
        <v>1.7519841269841276</v>
      </c>
    </row>
    <row r="58" spans="1:8" ht="12.75">
      <c r="A58" t="s">
        <v>8</v>
      </c>
      <c r="B58" s="1">
        <v>5.989999771118164</v>
      </c>
      <c r="C58" s="101">
        <f t="shared" si="0"/>
        <v>23.36099910736084</v>
      </c>
      <c r="D58" s="101" t="e">
        <f>((#REF!*#REF!*#REF!/2*($C57/3.6)^3)+($G$17*$G$18*$C$31*$C57/3.6)+($G$17*$G$18*#REF!/100*$C57/3.6))</f>
        <v>#REF!</v>
      </c>
      <c r="E58" s="101">
        <f t="shared" si="1"/>
        <v>1.2223029216633263</v>
      </c>
      <c r="F58" s="97"/>
      <c r="G58" s="97">
        <v>22</v>
      </c>
      <c r="H58" s="102">
        <f t="shared" si="2"/>
        <v>1.5206756659356053</v>
      </c>
    </row>
    <row r="59" spans="1:8" ht="12.75">
      <c r="A59" t="s">
        <v>101</v>
      </c>
      <c r="B59" s="1">
        <v>6.320000171661377</v>
      </c>
      <c r="C59" s="101">
        <f t="shared" si="0"/>
        <v>24.64800066947937</v>
      </c>
      <c r="D59" s="101" t="e">
        <f>((#REF!*#REF!*#REF!/2*($C58/3.6)^3)+($G$17*$G$18*$C$31*$C58/3.6)+($G$17*$G$18*#REF!/100*$C58/3.6))</f>
        <v>#REF!</v>
      </c>
      <c r="E59" s="101">
        <f t="shared" si="1"/>
        <v>0.9541563318240064</v>
      </c>
      <c r="F59" s="97"/>
      <c r="G59" s="97">
        <v>23</v>
      </c>
      <c r="H59" s="102">
        <f t="shared" si="2"/>
        <v>1.2998117616353229</v>
      </c>
    </row>
    <row r="60" spans="1:8" ht="12.75">
      <c r="A60" t="s">
        <v>7</v>
      </c>
      <c r="B60" s="1">
        <v>6.449999809265137</v>
      </c>
      <c r="C60" s="101">
        <f t="shared" si="0"/>
        <v>25.154999256134033</v>
      </c>
      <c r="D60" s="101" t="e">
        <f>((#REF!*#REF!*#REF!/2*($C59/3.6)^3)+($G$17*$G$18*$C$31*$C59/3.6)+($G$17*$G$18*#REF!/100*$C59/3.6))</f>
        <v>#REF!</v>
      </c>
      <c r="E60" s="101">
        <f t="shared" si="1"/>
        <v>0.8515997193309607</v>
      </c>
      <c r="F60" s="97"/>
      <c r="G60" s="97">
        <v>24</v>
      </c>
      <c r="H60" s="102">
        <f t="shared" si="2"/>
        <v>1.0876656472986757</v>
      </c>
    </row>
    <row r="61" spans="1:8" ht="12.75">
      <c r="A61" t="s">
        <v>100</v>
      </c>
      <c r="B61" s="1">
        <v>6.710000038146973</v>
      </c>
      <c r="C61" s="101">
        <f t="shared" si="0"/>
        <v>26.169000148773193</v>
      </c>
      <c r="D61" s="101" t="e">
        <f>((#REF!*#REF!*#REF!/2*($C60/3.6)^3)+($G$17*$G$18*$C$31*$C60/3.6)+($G$17*$G$18*#REF!/100*$C60/3.6))</f>
        <v>#REF!</v>
      </c>
      <c r="E61" s="101">
        <f t="shared" si="1"/>
        <v>0.6508638035230304</v>
      </c>
      <c r="F61" s="97"/>
      <c r="G61" s="97">
        <v>25</v>
      </c>
      <c r="H61" s="102">
        <f t="shared" si="2"/>
        <v>0.8827868388265941</v>
      </c>
    </row>
    <row r="62" spans="1:8" ht="12.75">
      <c r="A62" t="s">
        <v>85</v>
      </c>
      <c r="B62" s="1">
        <v>6.980000019073486</v>
      </c>
      <c r="C62" s="101">
        <f t="shared" si="0"/>
        <v>27.222000074386596</v>
      </c>
      <c r="D62" s="101" t="e">
        <f>((#REF!*#REF!*#REF!/2*($C61/3.6)^3)+($G$17*$G$18*$C$31*$C61/3.6)+($G$17*$G$18*#REF!/100*$C61/3.6))</f>
        <v>#REF!</v>
      </c>
      <c r="E62" s="101">
        <f t="shared" si="1"/>
        <v>0.4476550264450579</v>
      </c>
      <c r="F62" s="97"/>
      <c r="G62" s="97">
        <v>26</v>
      </c>
      <c r="H62" s="102">
        <f t="shared" si="2"/>
        <v>0.6839480035198691</v>
      </c>
    </row>
    <row r="63" spans="1:8" ht="12.75">
      <c r="A63" t="s">
        <v>99</v>
      </c>
      <c r="B63" s="1">
        <v>7.159999847412109</v>
      </c>
      <c r="C63" s="101">
        <f t="shared" si="0"/>
        <v>27.923999404907228</v>
      </c>
      <c r="D63" s="101" t="e">
        <f>((#REF!*#REF!*#REF!/2*($C62/3.6)^3)+($G$17*$G$18*$C$31*$C62/3.6)+($G$17*$G$18*#REF!/100*$C62/3.6))</f>
        <v>#REF!</v>
      </c>
      <c r="E63" s="101">
        <f t="shared" si="1"/>
        <v>0.314652566066928</v>
      </c>
      <c r="F63" s="97"/>
      <c r="G63" s="97">
        <v>27</v>
      </c>
      <c r="H63" s="102">
        <f t="shared" si="2"/>
        <v>0.49010363574583765</v>
      </c>
    </row>
    <row r="64" spans="1:8" ht="12.75">
      <c r="A64" t="s">
        <v>98</v>
      </c>
      <c r="B64" s="1">
        <v>7.670000076293945</v>
      </c>
      <c r="C64" s="101">
        <f t="shared" si="0"/>
        <v>29.913000297546386</v>
      </c>
      <c r="D64" s="101" t="e">
        <f>((#REF!*#REF!*#REF!/2*($C63/3.6)^3)+($G$17*$G$18*$C$31*$C63/3.6)+($G$17*$G$18*#REF!/100*$C63/3.6))</f>
        <v>#REF!</v>
      </c>
      <c r="E64" s="101">
        <f t="shared" si="1"/>
        <v>-0.053929480667326286</v>
      </c>
      <c r="F64" s="97"/>
      <c r="G64" s="97">
        <v>28</v>
      </c>
      <c r="H64" s="102">
        <f t="shared" si="2"/>
        <v>0.3003575878193618</v>
      </c>
    </row>
    <row r="65" spans="1:8" ht="12.75">
      <c r="A65" t="s">
        <v>97</v>
      </c>
      <c r="B65" s="1">
        <v>8.260000228881836</v>
      </c>
      <c r="C65" s="101">
        <f t="shared" si="0"/>
        <v>32.21400089263916</v>
      </c>
      <c r="D65" s="101" t="e">
        <f>((#REF!*#REF!*#REF!/2*($C64/3.6)^3)+($G$17*$G$18*$C$31*$C64/3.6)+($G$17*$G$18*#REF!/100*$C64/3.6))</f>
        <v>#REF!</v>
      </c>
      <c r="E65" s="101">
        <f t="shared" si="1"/>
        <v>-0.47003430578460004</v>
      </c>
      <c r="F65" s="97"/>
      <c r="G65" s="97">
        <v>29</v>
      </c>
      <c r="H65" s="102">
        <f t="shared" si="2"/>
        <v>0.1139373186325628</v>
      </c>
    </row>
    <row r="66" spans="1:8" ht="12.75">
      <c r="A66" t="s">
        <v>96</v>
      </c>
      <c r="B66" s="1">
        <v>8.949999809265137</v>
      </c>
      <c r="C66" s="101">
        <f t="shared" si="0"/>
        <v>34.90499925613403</v>
      </c>
      <c r="D66" s="101" t="e">
        <f>((#REF!*#REF!*#REF!/2*($C65/3.6)^3)+($G$17*$G$18*$C$31*$C65/3.6)+($G$17*$G$18*#REF!/100*$C65/3.6))</f>
        <v>#REF!</v>
      </c>
      <c r="E66" s="101">
        <f t="shared" si="1"/>
        <v>-0.9499845713983924</v>
      </c>
      <c r="F66" s="97"/>
      <c r="G66" s="97">
        <v>30</v>
      </c>
      <c r="H66" s="102">
        <f t="shared" si="2"/>
        <v>-0.06982670744138662</v>
      </c>
    </row>
    <row r="67" spans="1:8" ht="12.75">
      <c r="A67" s="96"/>
      <c r="B67" s="97"/>
      <c r="C67" s="97"/>
      <c r="D67" s="101" t="e">
        <f>((#REF!*#REF!*#REF!/2*($C66/3.6)^3)+($G$17*$G$18*$C$31*$C66/3.6)+($G$17*$G$18*#REF!/100*$C66/3.6))</f>
        <v>#REF!</v>
      </c>
      <c r="E67" s="101"/>
      <c r="F67" s="97"/>
      <c r="G67" s="97">
        <v>31</v>
      </c>
      <c r="H67" s="102">
        <f t="shared" si="2"/>
        <v>-0.25151763433552854</v>
      </c>
    </row>
    <row r="68" spans="1:8" ht="12.75">
      <c r="A68" s="96"/>
      <c r="B68" s="97"/>
      <c r="C68" s="97"/>
      <c r="D68" s="97"/>
      <c r="E68" s="97"/>
      <c r="F68" s="97"/>
      <c r="G68" s="97">
        <v>32</v>
      </c>
      <c r="H68" s="102">
        <f t="shared" si="2"/>
        <v>-0.4316457129912789</v>
      </c>
    </row>
    <row r="69" spans="1:8" ht="12.75">
      <c r="A69" s="96"/>
      <c r="B69" s="97"/>
      <c r="C69" s="97"/>
      <c r="D69" s="97"/>
      <c r="E69" s="97"/>
      <c r="F69" s="97"/>
      <c r="G69" s="97">
        <v>33</v>
      </c>
      <c r="H69" s="102">
        <f aca="true" t="shared" si="3" ref="H69:H101">(($H$34-($G$12*$G$13*$G$14/2*(($G69+$G$16)/3.6)^3)-($G$17*$G$18*$G$15*(($G69)/3.6)))/($G$17*$G$18*($G69/3.6))*100)</f>
        <v>-0.6106593457510885</v>
      </c>
    </row>
    <row r="70" spans="1:8" ht="12.75">
      <c r="A70" s="96"/>
      <c r="B70" s="97"/>
      <c r="C70" s="97"/>
      <c r="D70" s="97"/>
      <c r="E70" s="97"/>
      <c r="F70" s="97"/>
      <c r="G70" s="97">
        <v>34</v>
      </c>
      <c r="H70" s="102">
        <f t="shared" si="3"/>
        <v>-0.7889541817406538</v>
      </c>
    </row>
    <row r="71" spans="1:8" ht="12.75">
      <c r="A71" s="96"/>
      <c r="B71" s="97"/>
      <c r="C71" s="97"/>
      <c r="D71" s="97"/>
      <c r="E71" s="97"/>
      <c r="F71" s="97"/>
      <c r="G71" s="97">
        <v>35</v>
      </c>
      <c r="H71" s="102">
        <f t="shared" si="3"/>
        <v>-0.9668806530427319</v>
      </c>
    </row>
    <row r="72" spans="1:8" ht="12.75">
      <c r="A72" s="96"/>
      <c r="B72" s="97"/>
      <c r="C72" s="97"/>
      <c r="D72" s="97"/>
      <c r="E72" s="97"/>
      <c r="F72" s="97"/>
      <c r="G72" s="97">
        <v>36</v>
      </c>
      <c r="H72" s="102">
        <f t="shared" si="3"/>
        <v>-1.1447502548419977</v>
      </c>
    </row>
    <row r="73" spans="1:8" ht="12.75">
      <c r="A73" s="96"/>
      <c r="B73" s="97"/>
      <c r="C73" s="97"/>
      <c r="D73" s="97"/>
      <c r="E73" s="97"/>
      <c r="F73" s="97"/>
      <c r="G73" s="97">
        <v>37</v>
      </c>
      <c r="H73" s="102">
        <f t="shared" si="3"/>
        <v>-1.3228408071680235</v>
      </c>
    </row>
    <row r="74" spans="1:8" ht="12.75">
      <c r="A74" s="96"/>
      <c r="B74" s="97"/>
      <c r="C74" s="97"/>
      <c r="D74" s="97"/>
      <c r="E74" s="97"/>
      <c r="F74" s="97"/>
      <c r="G74" s="97">
        <v>38</v>
      </c>
      <c r="H74" s="102">
        <f t="shared" si="3"/>
        <v>-1.5014008858367451</v>
      </c>
    </row>
    <row r="75" spans="1:8" ht="12.75">
      <c r="A75" s="96"/>
      <c r="B75" s="97"/>
      <c r="C75" s="97"/>
      <c r="D75" s="97"/>
      <c r="E75" s="97"/>
      <c r="F75" s="97"/>
      <c r="G75" s="97">
        <v>39</v>
      </c>
      <c r="H75" s="102">
        <f t="shared" si="3"/>
        <v>-1.680653571708618</v>
      </c>
    </row>
    <row r="76" spans="1:8" ht="12.75">
      <c r="A76" s="96"/>
      <c r="B76" s="97"/>
      <c r="C76" s="97"/>
      <c r="D76" s="97"/>
      <c r="E76" s="97"/>
      <c r="F76" s="97"/>
      <c r="G76" s="97">
        <v>40</v>
      </c>
      <c r="H76" s="102">
        <f t="shared" si="3"/>
        <v>-1.8607996375580467</v>
      </c>
    </row>
    <row r="77" spans="1:8" ht="12.75">
      <c r="A77" s="96"/>
      <c r="B77" s="97"/>
      <c r="C77" s="97"/>
      <c r="D77" s="97"/>
      <c r="E77" s="97"/>
      <c r="F77" s="97"/>
      <c r="G77" s="97">
        <v>41</v>
      </c>
      <c r="H77" s="102">
        <f t="shared" si="3"/>
        <v>-2.0420202685716973</v>
      </c>
    </row>
    <row r="78" spans="1:8" ht="12.75">
      <c r="A78" s="96"/>
      <c r="B78" s="97"/>
      <c r="C78" s="97"/>
      <c r="D78" s="97"/>
      <c r="E78" s="97"/>
      <c r="F78" s="97"/>
      <c r="G78" s="97">
        <v>42</v>
      </c>
      <c r="H78" s="102">
        <f t="shared" si="3"/>
        <v>-2.2244793942041636</v>
      </c>
    </row>
    <row r="79" spans="1:8" ht="12.75">
      <c r="A79" s="96"/>
      <c r="B79" s="97"/>
      <c r="C79" s="97"/>
      <c r="D79" s="97"/>
      <c r="E79" s="97"/>
      <c r="F79" s="97"/>
      <c r="G79" s="97">
        <v>43</v>
      </c>
      <c r="H79" s="102">
        <f t="shared" si="3"/>
        <v>-2.4083256946584584</v>
      </c>
    </row>
    <row r="80" spans="1:8" ht="12.75">
      <c r="A80" s="96"/>
      <c r="B80" s="100"/>
      <c r="C80" s="97"/>
      <c r="D80" s="97"/>
      <c r="E80" s="97"/>
      <c r="F80" s="97"/>
      <c r="G80" s="97">
        <v>44</v>
      </c>
      <c r="H80" s="102">
        <f t="shared" si="3"/>
        <v>-2.5936943337554945</v>
      </c>
    </row>
    <row r="81" spans="1:8" ht="12.75">
      <c r="A81" s="96"/>
      <c r="B81" s="100"/>
      <c r="C81" s="97"/>
      <c r="D81" s="97"/>
      <c r="E81" s="97"/>
      <c r="F81" s="97"/>
      <c r="G81" s="97">
        <v>45</v>
      </c>
      <c r="H81" s="102">
        <f t="shared" si="3"/>
        <v>-2.7807084607543318</v>
      </c>
    </row>
    <row r="82" spans="1:8" ht="12.75">
      <c r="A82" s="96"/>
      <c r="B82" s="100"/>
      <c r="C82" s="97"/>
      <c r="D82" s="97"/>
      <c r="E82" s="97"/>
      <c r="F82" s="97"/>
      <c r="G82" s="97">
        <v>46</v>
      </c>
      <c r="H82" s="102">
        <f t="shared" si="3"/>
        <v>-2.9694805162828026</v>
      </c>
    </row>
    <row r="83" spans="1:8" ht="12.75">
      <c r="A83" s="96"/>
      <c r="B83" s="100"/>
      <c r="C83" s="97"/>
      <c r="D83" s="97"/>
      <c r="E83" s="97"/>
      <c r="F83" s="97"/>
      <c r="G83" s="97">
        <v>47</v>
      </c>
      <c r="H83" s="102">
        <f t="shared" si="3"/>
        <v>-3.160113371553607</v>
      </c>
    </row>
    <row r="84" spans="1:8" ht="12.75">
      <c r="A84" s="96"/>
      <c r="B84" s="100"/>
      <c r="C84" s="97"/>
      <c r="D84" s="97"/>
      <c r="E84" s="97"/>
      <c r="F84" s="97"/>
      <c r="G84" s="97">
        <v>48</v>
      </c>
      <c r="H84" s="102">
        <f t="shared" si="3"/>
        <v>-3.352701325178388</v>
      </c>
    </row>
    <row r="85" spans="1:8" ht="12.75">
      <c r="A85" s="96"/>
      <c r="B85" s="100"/>
      <c r="C85" s="97"/>
      <c r="D85" s="97"/>
      <c r="E85" s="97"/>
      <c r="F85" s="97"/>
      <c r="G85" s="97">
        <v>49</v>
      </c>
      <c r="H85" s="102">
        <f t="shared" si="3"/>
        <v>-3.5473309779229383</v>
      </c>
    </row>
    <row r="86" spans="1:8" ht="12.75">
      <c r="A86" s="96"/>
      <c r="B86" s="100"/>
      <c r="C86" s="97"/>
      <c r="D86" s="97"/>
      <c r="E86" s="97"/>
      <c r="F86" s="97"/>
      <c r="G86" s="97">
        <v>50</v>
      </c>
      <c r="H86" s="102">
        <f t="shared" si="3"/>
        <v>-3.744082002491788</v>
      </c>
    </row>
    <row r="87" spans="1:8" ht="12.75">
      <c r="A87" s="96"/>
      <c r="B87" s="100"/>
      <c r="C87" s="97"/>
      <c r="D87" s="97"/>
      <c r="E87" s="97"/>
      <c r="F87" s="97"/>
      <c r="G87" s="97">
        <v>51</v>
      </c>
      <c r="H87" s="102">
        <f t="shared" si="3"/>
        <v>-3.9430278227498943</v>
      </c>
    </row>
    <row r="88" spans="1:8" ht="12.75">
      <c r="A88" s="96"/>
      <c r="B88" s="100"/>
      <c r="C88" s="97"/>
      <c r="D88" s="97"/>
      <c r="E88" s="97"/>
      <c r="F88" s="97"/>
      <c r="G88" s="97">
        <v>52</v>
      </c>
      <c r="H88" s="102">
        <f t="shared" si="3"/>
        <v>-4.144236214572605</v>
      </c>
    </row>
    <row r="89" spans="1:8" ht="12.75">
      <c r="A89" s="96"/>
      <c r="B89" s="100"/>
      <c r="C89" s="97"/>
      <c r="D89" s="97"/>
      <c r="E89" s="97"/>
      <c r="F89" s="97"/>
      <c r="G89" s="97">
        <v>53</v>
      </c>
      <c r="H89" s="102">
        <f t="shared" si="3"/>
        <v>-4.347769838674863</v>
      </c>
    </row>
    <row r="90" spans="1:8" ht="12.75">
      <c r="A90" s="96"/>
      <c r="B90" s="100"/>
      <c r="C90" s="97"/>
      <c r="D90" s="97"/>
      <c r="E90" s="97"/>
      <c r="F90" s="97"/>
      <c r="G90" s="97">
        <v>54</v>
      </c>
      <c r="H90" s="102">
        <f t="shared" si="3"/>
        <v>-4.553686714237172</v>
      </c>
    </row>
    <row r="91" spans="1:8" ht="12.75">
      <c r="A91" s="96"/>
      <c r="B91" s="100"/>
      <c r="C91" s="97"/>
      <c r="D91" s="97"/>
      <c r="E91" s="97"/>
      <c r="F91" s="97"/>
      <c r="G91" s="97">
        <v>55</v>
      </c>
      <c r="H91" s="102">
        <f t="shared" si="3"/>
        <v>-4.762040640863269</v>
      </c>
    </row>
    <row r="92" spans="1:8" ht="12.75">
      <c r="A92" s="96"/>
      <c r="B92" s="100"/>
      <c r="C92" s="97"/>
      <c r="D92" s="97"/>
      <c r="E92" s="97"/>
      <c r="F92" s="97"/>
      <c r="G92" s="97">
        <v>56</v>
      </c>
      <c r="H92" s="102">
        <f t="shared" si="3"/>
        <v>-4.972881575328058</v>
      </c>
    </row>
    <row r="93" spans="1:8" ht="12.75">
      <c r="A93" s="96"/>
      <c r="B93" s="100"/>
      <c r="C93" s="97"/>
      <c r="D93" s="97"/>
      <c r="E93" s="97"/>
      <c r="F93" s="97"/>
      <c r="G93" s="97">
        <v>57</v>
      </c>
      <c r="H93" s="102">
        <f t="shared" si="3"/>
        <v>-5.1862559686678456</v>
      </c>
    </row>
    <row r="94" spans="1:8" ht="12.75">
      <c r="A94" s="96"/>
      <c r="B94" s="100"/>
      <c r="C94" s="97"/>
      <c r="D94" s="97"/>
      <c r="E94" s="97"/>
      <c r="F94" s="97"/>
      <c r="G94" s="97">
        <v>58</v>
      </c>
      <c r="H94" s="102">
        <f t="shared" si="3"/>
        <v>-5.402207068399202</v>
      </c>
    </row>
    <row r="95" spans="1:8" ht="12.75">
      <c r="A95" s="96"/>
      <c r="B95" s="100"/>
      <c r="C95" s="97"/>
      <c r="D95" s="97"/>
      <c r="E95" s="97"/>
      <c r="F95" s="97"/>
      <c r="G95" s="97">
        <v>59</v>
      </c>
      <c r="H95" s="102">
        <f t="shared" si="3"/>
        <v>-5.620775190003666</v>
      </c>
    </row>
    <row r="96" spans="1:8" ht="12.75">
      <c r="A96" s="96"/>
      <c r="B96" s="100"/>
      <c r="C96" s="97"/>
      <c r="D96" s="97"/>
      <c r="E96" s="97"/>
      <c r="F96" s="97"/>
      <c r="G96" s="97">
        <v>60</v>
      </c>
      <c r="H96" s="102">
        <f t="shared" si="3"/>
        <v>-5.841997961264016</v>
      </c>
    </row>
    <row r="97" spans="1:8" ht="12.75">
      <c r="A97" s="96"/>
      <c r="B97" s="100"/>
      <c r="C97" s="97"/>
      <c r="D97" s="97"/>
      <c r="E97" s="97"/>
      <c r="F97" s="97"/>
      <c r="G97" s="97">
        <v>61</v>
      </c>
      <c r="H97" s="102">
        <f t="shared" si="3"/>
        <v>-6.065910542567431</v>
      </c>
    </row>
    <row r="98" spans="1:8" ht="12.75">
      <c r="A98" s="96"/>
      <c r="B98" s="100"/>
      <c r="C98" s="97"/>
      <c r="D98" s="97"/>
      <c r="E98" s="97"/>
      <c r="F98" s="97"/>
      <c r="G98" s="97">
        <v>62</v>
      </c>
      <c r="H98" s="102">
        <f t="shared" si="3"/>
        <v>-6.292545825889022</v>
      </c>
    </row>
    <row r="99" spans="1:8" ht="12.75">
      <c r="A99" s="96"/>
      <c r="B99" s="100"/>
      <c r="C99" s="97"/>
      <c r="D99" s="97"/>
      <c r="E99" s="97"/>
      <c r="F99" s="97"/>
      <c r="G99" s="97">
        <v>63</v>
      </c>
      <c r="H99" s="102">
        <f t="shared" si="3"/>
        <v>-6.521934614824522</v>
      </c>
    </row>
    <row r="100" spans="1:8" ht="12.75">
      <c r="A100" s="96"/>
      <c r="B100" s="100"/>
      <c r="C100" s="97"/>
      <c r="D100" s="97"/>
      <c r="E100" s="97"/>
      <c r="F100" s="97"/>
      <c r="G100" s="97">
        <v>64</v>
      </c>
      <c r="H100" s="102">
        <f t="shared" si="3"/>
        <v>-6.754105787744932</v>
      </c>
    </row>
    <row r="101" spans="1:8" ht="12.75">
      <c r="A101" s="103"/>
      <c r="B101" s="104"/>
      <c r="C101" s="105"/>
      <c r="D101" s="105"/>
      <c r="E101" s="105"/>
      <c r="F101" s="105"/>
      <c r="G101" s="105">
        <v>65</v>
      </c>
      <c r="H101" s="106">
        <f t="shared" si="3"/>
        <v>-6.989086445890726</v>
      </c>
    </row>
    <row r="102" spans="2:6" ht="12.75">
      <c r="B102" s="1"/>
      <c r="F102" s="1"/>
    </row>
    <row r="103" spans="2:6" ht="12.75">
      <c r="B103" s="1"/>
      <c r="F103" s="1"/>
    </row>
    <row r="104" spans="2:6" ht="12.75">
      <c r="B104" s="1"/>
      <c r="F104" s="1"/>
    </row>
    <row r="105" spans="2:6" ht="12.75">
      <c r="B105" s="1"/>
      <c r="F105" s="1"/>
    </row>
    <row r="106" spans="2:6" ht="12.75">
      <c r="B106" s="1"/>
      <c r="F106" s="1"/>
    </row>
    <row r="107" spans="2:6" ht="12.75">
      <c r="B107" s="1"/>
      <c r="F107" s="1"/>
    </row>
    <row r="108" spans="2:6" ht="12.75">
      <c r="B108" s="1"/>
      <c r="F108" s="1"/>
    </row>
    <row r="109" spans="2:6" ht="12.75">
      <c r="B109" s="1"/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47">
      <selection activeCell="B47" sqref="B47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Kahlich</dc:creator>
  <cp:keywords/>
  <dc:description/>
  <cp:lastModifiedBy>Kahlich</cp:lastModifiedBy>
  <cp:lastPrinted>2006-05-01T16:07:53Z</cp:lastPrinted>
  <dcterms:created xsi:type="dcterms:W3CDTF">2006-04-28T16:39:08Z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